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hart3.xml" ContentType="application/vnd.openxmlformats-officedocument.drawingml.chart+xml"/>
  <Override PartName="/xl/charts/colors2.xml" ContentType="application/vnd.ms-office.chartcolorstyle+xml"/>
  <Override PartName="/xl/charts/chart1.xml" ContentType="application/vnd.openxmlformats-officedocument.drawingml.chart+xml"/>
  <Override PartName="/xl/charts/style1.xml" ContentType="application/vnd.ms-office.chartstyle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2"/>
  </bookViews>
  <sheets>
    <sheet name="Monthly Forecast" sheetId="1" state="visible" r:id="rId3"/>
    <sheet name="Scenario Analysis" sheetId="2" state="visible" r:id="rId4"/>
    <sheet name="Dashboard" sheetId="3" state="visible" r:id="rId5"/>
  </sheets>
  <definedNames>
    <definedName function="false" hidden="false" localSheetId="2" name="_xlnm.Print_Area" vbProcedure="false">Dashboard!$A$1:$H$46</definedName>
    <definedName function="false" hidden="false" localSheetId="0" name="_xlnm.Print_Area" vbProcedure="false">'Monthly Forecast'!$A$1:$N$40</definedName>
    <definedName function="false" hidden="false" localSheetId="1" name="_xlnm.Print_Area" vbProcedure="false">'Scenario Analysis'!$A$1:$M$31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<sst xmlns="http://schemas.openxmlformats.org/spreadsheetml/2006/main" count="152" uniqueCount="92">
  <si>
    <t xml:space="preserve">Category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</si>
  <si>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</si>
  <si>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</si>
  <si>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</si>
  <si>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</si>
  <si>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</si>
  <si>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</si>
  <si>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</si>
  <si>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</si>
  <si>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</si>
  <si>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</si>
  <si>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</si>
  <si>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</si>
  <si>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Annual Total</t>
  </si>
  <si>
    <t xml:space="preserve">Growth Assumptions (MoM %)</t>
  </si>
  <si>
    <t xml:space="preserve">  Retainer Contracts MoM Growth</t>
  </si>
  <si>
    <t xml:space="preserve">—</t>
  </si>
  <si>
    <t xml:space="preserve">  Project-Based Fees MoM Growth</t>
  </si>
  <si>
    <t xml:space="preserve">  Workshops &amp; Training MoM Growth</t>
  </si>
  <si>
    <t xml:space="preserve">  Advisory Services MoM Growth</t>
  </si>
  <si>
    <t xml:space="preserve">  Speaking Fees MoM Growth</t>
  </si>
  <si>
    <t xml:space="preserve"> </t>
  </si>
  <si>
    <t xml:space="preserve">Retainer Contra</t>
  </si>
  <si>
    <t xml:space="preserve">  Covers (# of guests)</t>
  </si>
  <si>
    <t xml:space="preserve">  Avg Check ($)</t>
  </si>
  <si>
    <t xml:space="preserve">  Retainer Contra Revenue</t>
  </si>
  <si>
    <t xml:space="preserve">Project-Based Fees</t>
  </si>
  <si>
    <t xml:space="preserve">  Orders</t>
  </si>
  <si>
    <t xml:space="preserve">  Avg Order Value ($)</t>
  </si>
  <si>
    <t xml:space="preserve">  Project-Based F Revenue</t>
  </si>
  <si>
    <t xml:space="preserve">Workshops &amp; Training</t>
  </si>
  <si>
    <t xml:space="preserve">  Workshops &amp; Tra Revenue</t>
  </si>
  <si>
    <t xml:space="preserve">Advisory Services</t>
  </si>
  <si>
    <t xml:space="preserve">  Events / Orders</t>
  </si>
  <si>
    <t xml:space="preserve">  Avg Revenue per Event ($)</t>
  </si>
  <si>
    <t xml:space="preserve">  Advisory Servic Revenue</t>
  </si>
  <si>
    <t xml:space="preserve">Speaking Fees</t>
  </si>
  <si>
    <t xml:space="preserve">  Drink Orders</t>
  </si>
  <si>
    <t xml:space="preserve">  Avg Drink Price ($)</t>
  </si>
  <si>
    <t xml:space="preserve">  Bar Revenue</t>
  </si>
  <si>
    <t xml:space="preserve">TOTAL FORECAST REVENUE</t>
  </si>
  <si>
    <t xml:space="preserve">Revenue Mix (%)</t>
  </si>
  <si>
    <t xml:space="preserve">  Retainer Contracts %</t>
  </si>
  <si>
    <t xml:space="preserve">  Project-Based Fees %</t>
  </si>
  <si>
    <t xml:space="preserve">  Workshops &amp; Training %</t>
  </si>
  <si>
    <t xml:space="preserve">  Advisory Services %</t>
  </si>
  <si>
    <t xml:space="preserve">  Speaking Fees %</t>
  </si>
  <si>
    <t xml:space="preserve">MoM Total Revenue Growth</t>
  </si>
  <si>
    <t xml:space="preserve">Conservative</t>
  </si>
  <si>
    <t xml:space="preserve">Base</t>
  </si>
  <si>
    <t xml:space="preserve">Optimistic</t>
  </si>
  <si>
    <t xml:space="preserve">Q1</t>
  </si>
  <si>
    <t xml:space="preserve">Q2</t>
  </si>
  <si>
    <t xml:space="preserve">Q3</t>
  </si>
  <si>
    <t xml:space="preserve">Q4</t>
  </si>
  <si>
    <t xml:space="preserve">Scenario Assumptions</t>
  </si>
  <si>
    <t xml:space="preserve">  Avg MoM Unit Growth</t>
  </si>
  <si>
    <t xml:space="preserve">  Price Adjustment Factor</t>
  </si>
  <si>
    <t xml:space="preserve">  Seasonal Q3 Boost</t>
  </si>
  <si>
    <t xml:space="preserve">  Seasonal Q4 Boost</t>
  </si>
  <si>
    <t xml:space="preserve">  Quarterly Revenue</t>
  </si>
  <si>
    <t xml:space="preserve">TOTAL SCENARIO REVENUE</t>
  </si>
  <si>
    <t xml:space="preserve">Annual Summary</t>
  </si>
  <si>
    <t xml:space="preserve">  Annual Total Revenue</t>
  </si>
  <si>
    <t xml:space="preserve">  Variance vs Base</t>
  </si>
  <si>
    <t xml:space="preserve">Base Case</t>
  </si>
  <si>
    <t xml:space="preserve">Scenario Comparison Summary</t>
  </si>
  <si>
    <t xml:space="preserve">  Annual Revenue</t>
  </si>
  <si>
    <t xml:space="preserve">  Avg Quarterly Revenue</t>
  </si>
  <si>
    <t xml:space="preserve">  Best Quarter Revenue</t>
  </si>
  <si>
    <t xml:space="preserve">  Worst Quarter Revenue</t>
  </si>
  <si>
    <t xml:space="preserve">  Quarterly Std Deviation</t>
  </si>
  <si>
    <t xml:space="preserve">Consulting Sales Forecast Dashboard</t>
  </si>
  <si>
    <t xml:space="preserve">Key Performance Indicators</t>
  </si>
  <si>
    <t xml:space="preserve">  Forecast Annual Revenue</t>
  </si>
  <si>
    <t xml:space="preserve">  Peak Month</t>
  </si>
  <si>
    <t xml:space="preserve">  Avg Monthly Revenue</t>
  </si>
  <si>
    <t xml:space="preserve">  Conservative Annual</t>
  </si>
  <si>
    <t xml:space="preserve">  Highest Revenue Month</t>
  </si>
  <si>
    <t xml:space="preserve">  Base Annual</t>
  </si>
  <si>
    <t xml:space="preserve">  Jan→Dec Growth Rate</t>
  </si>
  <si>
    <t xml:space="preserve">  Optimistic Annual</t>
  </si>
  <si>
    <t xml:space="preserve">Chart Data: Revenue by Stream</t>
  </si>
  <si>
    <t xml:space="preserve">Month</t>
  </si>
  <si>
    <t xml:space="preserve">Project-Based F</t>
  </si>
  <si>
    <t xml:space="preserve">Workshops &amp; Tra</t>
  </si>
  <si>
    <t xml:space="preserve">Advisory Servic</t>
  </si>
  <si>
    <t xml:space="preserve">Chart Data: Scenario Comparison</t>
  </si>
  <si>
    <t xml:space="preserve">Scenario</t>
  </si>
  <si>
    <t xml:space="preserve">Chart Data: Monthly Growth</t>
  </si>
  <si>
    <t xml:space="preserve">Total Revenue</t>
  </si>
  <si>
    <t xml:space="preserve">MoM Growth %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</si>
</sst>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%"/>
    <numFmt numFmtId="166" formatCode="#,##0"/>
    <numFmt numFmtId="167" formatCode="\$#,##0"/>
    <numFmt numFmtId="168" formatCode="0.00\x"/>
  </numFmts>
  <fonts count="28">
    <font>
      <sz val="12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Aptos"/>
      <family val="0"/>
      <charset val="1"/>
    </font>
    <font>
      <b val="true"/>
      <sz val="11"/>
      <color rgb="FF1A3A2A"/>
      <name val="Aptos"/>
      <family val="0"/>
      <charset val="1"/>
    </font>
    <font>
      <sz val="11"/>
      <color rgb="FF0F172A"/>
      <name val="Aptos"/>
      <family val="0"/>
      <charset val="1"/>
    </font>
    <font>
      <sz val="11"/>
      <color rgb="FF94A3B8"/>
      <name val="Aptos"/>
      <family val="0"/>
      <charset val="1"/>
    </font>
    <font>
      <i val="true"/>
      <sz val="11"/>
      <color rgb="FF334155"/>
      <name val="Aptos"/>
      <family val="0"/>
      <charset val="1"/>
    </font>
    <font>
      <sz val="12"/>
      <color rgb="FF0F172A"/>
      <name val="Aptos Narrow"/>
      <family val="2"/>
      <charset val="1"/>
    </font>
    <font>
      <i val="true"/>
      <sz val="12"/>
      <color rgb="FF334155"/>
      <name val="Aptos Narrow"/>
      <family val="2"/>
      <charset val="1"/>
    </font>
    <font>
      <b val="true"/>
      <sz val="11"/>
      <color rgb="FF334155"/>
      <name val="Aptos"/>
      <family val="0"/>
      <charset val="1"/>
    </font>
    <font>
      <b val="true"/>
      <i val="true"/>
      <sz val="12"/>
      <color rgb="FF334155"/>
      <name val="Aptos Narrow"/>
      <family val="2"/>
      <charset val="1"/>
    </font>
    <font>
      <sz val="12"/>
      <color rgb="FF0F172A"/>
      <name val="Aptos"/>
      <family val="0"/>
      <charset val="1"/>
    </font>
    <font>
      <b val="true"/>
      <sz val="12"/>
      <color rgb="FF334155"/>
      <name val="Aptos"/>
      <family val="0"/>
      <charset val="1"/>
    </font>
    <font>
      <b val="true"/>
      <sz val="12"/>
      <color rgb="FF1A3A2A"/>
      <name val="Aptos"/>
      <family val="0"/>
      <charset val="1"/>
    </font>
    <font>
      <sz val="12"/>
      <color rgb="FF334155"/>
      <name val="Aptos"/>
      <family val="0"/>
      <charset val="1"/>
    </font>
    <font>
      <b val="true"/>
      <sz val="11"/>
      <color rgb="FFA7F3D0"/>
      <name val="Aptos"/>
      <family val="0"/>
      <charset val="1"/>
    </font>
    <font>
      <i val="true"/>
      <sz val="12"/>
      <color rgb="FF334155"/>
      <name val="Aptos"/>
      <family val="0"/>
      <charset val="1"/>
    </font>
    <font>
      <b val="true"/>
      <sz val="13"/>
      <color rgb="FF1A3A2A"/>
      <name val="Aptos"/>
      <family val="0"/>
      <charset val="1"/>
    </font>
    <font>
      <b val="true"/>
      <sz val="12"/>
      <color rgb="FFDC2626"/>
      <name val="Aptos"/>
      <family val="0"/>
      <charset val="1"/>
    </font>
    <font>
      <b val="true"/>
      <sz val="12"/>
      <color rgb="FF16A34A"/>
      <name val="Aptos"/>
      <family val="0"/>
      <charset val="1"/>
    </font>
    <font>
      <sz val="12"/>
      <color theme="1"/>
      <name val="Aptos"/>
      <family val="0"/>
      <charset val="1"/>
    </font>
    <font>
      <b val="true"/>
      <sz val="12"/>
      <color theme="1"/>
      <name val="Aptos"/>
      <family val="0"/>
      <charset val="1"/>
    </font>
    <font>
      <b val="true"/>
      <sz val="13"/>
      <color rgb="FF1A3A2A"/>
      <name val="Aptos"/>
      <family val="2"/>
    </font>
    <font>
      <sz val="10"/>
      <color rgb="FF000000"/>
      <name val="Aptos Narrow"/>
      <family val="2"/>
    </font>
    <font>
      <sz val="10"/>
      <color rgb="FF595959"/>
      <name val="Aptos"/>
      <family val="2"/>
    </font>
    <font>
      <sz val="9"/>
      <color rgb="FF595959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1A3A2A"/>
        <bgColor rgb="FF333300"/>
      </patternFill>
    </fill>
    <fill>
      <patternFill patternType="solid">
        <fgColor rgb="FFECFDF5"/>
        <bgColor rgb="FFF8FAFC"/>
      </patternFill>
    </fill>
    <fill>
      <patternFill patternType="solid">
        <fgColor rgb="FFFFFFFF"/>
        <bgColor rgb="FFF8FAFC"/>
      </patternFill>
    </fill>
    <fill>
      <patternFill patternType="solid">
        <fgColor rgb="FFF8FAFC"/>
        <bgColor rgb="FFFFFFFF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 style="dashed">
        <color rgb="FFCBD5E1"/>
      </top>
      <bottom/>
      <diagonal/>
    </border>
    <border diagonalUp="false" diagonalDown="false">
      <left/>
      <right/>
      <top style="dashed">
        <color rgb="FFCBD5E1"/>
      </top>
      <bottom style="dashed">
        <color rgb="FFCBD5E1"/>
      </bottom>
      <diagonal/>
    </border>
    <border diagonalUp="false" diagonalDown="false">
      <left/>
      <right/>
      <top/>
      <bottom style="dashed">
        <color rgb="FFCBD5E1"/>
      </bottom>
      <diagonal/>
    </border>
    <border diagonalUp="false" diagonalDown="false">
      <left/>
      <right/>
      <top style="thin">
        <color rgb="FFA7F3D0"/>
      </top>
      <bottom style="thick">
        <color rgb="FF1A3A2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5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1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B8B8B"/>
      <rgbColor rgb="FF9999FF"/>
      <rgbColor rgb="FF993366"/>
      <rgbColor rgb="FFF8FAFC"/>
      <rgbColor rgb="FFECFDF5"/>
      <rgbColor rgb="FF660066"/>
      <rgbColor rgb="FFFF8080"/>
      <rgbColor rgb="FF0066CC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7F3D0"/>
      <rgbColor rgb="FFFFFF99"/>
      <rgbColor rgb="FF6EE7B7"/>
      <rgbColor rgb="FFFF99CC"/>
      <rgbColor rgb="FFCC99FF"/>
      <rgbColor rgb="FFFFCC99"/>
      <rgbColor rgb="FF3366FF"/>
      <rgbColor rgb="FF34D399"/>
      <rgbColor rgb="FF99CC00"/>
      <rgbColor rgb="FFFFCC00"/>
      <rgbColor rgb="FFF59E0B"/>
      <rgbColor rgb="FFEF4444"/>
      <rgbColor rgb="FF595959"/>
      <rgbColor rgb="FF94A3B8"/>
      <rgbColor rgb="FF003366"/>
      <rgbColor rgb="FF16A34A"/>
      <rgbColor rgb="FF0F172A"/>
      <rgbColor rgb="FF333300"/>
      <rgbColor rgb="FF993300"/>
      <rgbColor rgb="FF993366"/>
      <rgbColor rgb="FF334155"/>
      <rgbColor rgb="FF1A3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_rels/chart2.xml.rels><?xml version="1.0" encoding="UTF-8"?>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
</Relationships>
</file>

<file path=xl/charts/_rels/chart3.xml.rels><?xml version="1.0" encoding="UTF-8"?>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3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Monthly Revenue by Stream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areaChart>
        <c:grouping val="stacked"/>
        <c:ser>
          <c:idx val="0"/>
          <c:order val="0"/>
          <c:tx>
            <c:strRef>
              <c:f>Dashboard!$B$10</c:f>
              <c:strCache>
                <c:ptCount val="1"/>
                <c:pt idx="0">
                  <c:v>Retainer Contra</c:v>
                </c:pt>
              </c:strCache>
            </c:strRef>
          </c:tx>
          <c:spPr>
            <a:solidFill>
              <a:srgbClr val="1A3A2A"/>
            </a:solidFill>
            <a:ln w="12600">
              <a:noFill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Dashboard!$A$11:$A$22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Dashboard!$B$11:$B$22</c:f>
              <c:numCache>
                <c:formatCode>\$#,##0</c:formatCode>
                <c:ptCount val="12"/>
                <c:pt idx="0">
                  <c:v>134400</c:v>
                </c:pt>
                <c:pt idx="1">
                  <c:v>137088</c:v>
                </c:pt>
                <c:pt idx="2">
                  <c:v>139818</c:v>
                </c:pt>
                <c:pt idx="3">
                  <c:v>142632</c:v>
                </c:pt>
                <c:pt idx="4">
                  <c:v>145488</c:v>
                </c:pt>
                <c:pt idx="5">
                  <c:v>148386</c:v>
                </c:pt>
                <c:pt idx="6">
                  <c:v>151368</c:v>
                </c:pt>
                <c:pt idx="7">
                  <c:v>154392</c:v>
                </c:pt>
                <c:pt idx="8">
                  <c:v>157500</c:v>
                </c:pt>
                <c:pt idx="9">
                  <c:v>160650</c:v>
                </c:pt>
                <c:pt idx="10">
                  <c:v>163884</c:v>
                </c:pt>
                <c:pt idx="11">
                  <c:v>167160</c:v>
                </c:pt>
              </c:numCache>
            </c:numRef>
          </c:val>
        </c:ser>
        <c:ser>
          <c:idx val="1"/>
          <c:order val="1"/>
          <c:tx>
            <c:strRef>
              <c:f>Dashboard!$C$10</c:f>
              <c:strCache>
                <c:ptCount val="1"/>
                <c:pt idx="0">
                  <c:v>Project-Based F</c:v>
                </c:pt>
              </c:strCache>
            </c:strRef>
          </c:tx>
          <c:spPr>
            <a:solidFill>
              <a:srgbClr val="34D399"/>
            </a:solidFill>
            <a:ln w="12600">
              <a:noFill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Dashboard!$A$11:$A$22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Dashboard!$C$11:$C$22</c:f>
              <c:numCache>
                <c:formatCode>\$#,##0</c:formatCode>
                <c:ptCount val="12"/>
                <c:pt idx="0">
                  <c:v>49000</c:v>
                </c:pt>
                <c:pt idx="1">
                  <c:v>50470</c:v>
                </c:pt>
                <c:pt idx="2">
                  <c:v>51975</c:v>
                </c:pt>
                <c:pt idx="3">
                  <c:v>53550</c:v>
                </c:pt>
                <c:pt idx="4">
                  <c:v>55160</c:v>
                </c:pt>
                <c:pt idx="5">
                  <c:v>56805</c:v>
                </c:pt>
                <c:pt idx="6">
                  <c:v>58520</c:v>
                </c:pt>
                <c:pt idx="7">
                  <c:v>60270</c:v>
                </c:pt>
                <c:pt idx="8">
                  <c:v>62090</c:v>
                </c:pt>
                <c:pt idx="9">
                  <c:v>63945</c:v>
                </c:pt>
                <c:pt idx="10">
                  <c:v>65870</c:v>
                </c:pt>
                <c:pt idx="11">
                  <c:v>67830</c:v>
                </c:pt>
              </c:numCache>
            </c:numRef>
          </c:val>
        </c:ser>
        <c:ser>
          <c:idx val="2"/>
          <c:order val="2"/>
          <c:tx>
            <c:strRef>
              <c:f>Dashboard!$D$10</c:f>
              <c:strCache>
                <c:ptCount val="1"/>
                <c:pt idx="0">
                  <c:v>Workshops &amp; Tra</c:v>
                </c:pt>
              </c:strCache>
            </c:strRef>
          </c:tx>
          <c:spPr>
            <a:solidFill>
              <a:srgbClr val="6EE7B7"/>
            </a:solidFill>
            <a:ln w="12600">
              <a:noFill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Dashboard!$A$11:$A$22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Dashboard!$D$11:$D$22</c:f>
              <c:numCache>
                <c:formatCode>\$#,##0</c:formatCode>
                <c:ptCount val="12"/>
                <c:pt idx="0">
                  <c:v>27000</c:v>
                </c:pt>
                <c:pt idx="1">
                  <c:v>28080</c:v>
                </c:pt>
                <c:pt idx="2">
                  <c:v>29190</c:v>
                </c:pt>
                <c:pt idx="3">
                  <c:v>30360</c:v>
                </c:pt>
                <c:pt idx="4">
                  <c:v>31560</c:v>
                </c:pt>
                <c:pt idx="5">
                  <c:v>32820</c:v>
                </c:pt>
                <c:pt idx="6">
                  <c:v>34140</c:v>
                </c:pt>
                <c:pt idx="7">
                  <c:v>35520</c:v>
                </c:pt>
                <c:pt idx="8">
                  <c:v>36930</c:v>
                </c:pt>
                <c:pt idx="9">
                  <c:v>38400</c:v>
                </c:pt>
                <c:pt idx="10">
                  <c:v>39930</c:v>
                </c:pt>
                <c:pt idx="11">
                  <c:v>41520</c:v>
                </c:pt>
              </c:numCache>
            </c:numRef>
          </c:val>
        </c:ser>
        <c:ser>
          <c:idx val="3"/>
          <c:order val="3"/>
          <c:tx>
            <c:strRef>
              <c:f>Dashboard!$E$10</c:f>
              <c:strCache>
                <c:ptCount val="1"/>
                <c:pt idx="0">
                  <c:v>Advisory Servic</c:v>
                </c:pt>
              </c:strCache>
            </c:strRef>
          </c:tx>
          <c:spPr>
            <a:solidFill>
              <a:srgbClr val="F59E0B"/>
            </a:solidFill>
            <a:ln w="12600">
              <a:noFill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Dashboard!$A$11:$A$22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Dashboard!$E$11:$E$22</c:f>
              <c:numCache>
                <c:formatCode>\$#,##0</c:formatCode>
                <c:ptCount val="12"/>
                <c:pt idx="0">
                  <c:v>30000</c:v>
                </c:pt>
                <c:pt idx="1">
                  <c:v>30000</c:v>
                </c:pt>
                <c:pt idx="2">
                  <c:v>30000</c:v>
                </c:pt>
                <c:pt idx="3">
                  <c:v>30000</c:v>
                </c:pt>
                <c:pt idx="4">
                  <c:v>30000</c:v>
                </c:pt>
                <c:pt idx="5">
                  <c:v>30000</c:v>
                </c:pt>
                <c:pt idx="6">
                  <c:v>30000</c:v>
                </c:pt>
                <c:pt idx="7">
                  <c:v>30000</c:v>
                </c:pt>
                <c:pt idx="8">
                  <c:v>30000</c:v>
                </c:pt>
                <c:pt idx="9">
                  <c:v>30000</c:v>
                </c:pt>
                <c:pt idx="10">
                  <c:v>30000</c:v>
                </c:pt>
                <c:pt idx="11">
                  <c:v>30000</c:v>
                </c:pt>
              </c:numCache>
            </c:numRef>
          </c:val>
        </c:ser>
        <c:ser>
          <c:idx val="4"/>
          <c:order val="4"/>
          <c:tx>
            <c:strRef>
              <c:f>Dashboard!$F$10</c:f>
              <c:strCache>
                <c:ptCount val="1"/>
                <c:pt idx="0">
                  <c:v>Speaking Fees</c:v>
                </c:pt>
              </c:strCache>
            </c:strRef>
          </c:tx>
          <c:spPr>
            <a:solidFill>
              <a:srgbClr val="EF4444"/>
            </a:solidFill>
            <a:ln w="12600">
              <a:noFill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Dashboard!$A$11:$A$22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Dashboard!$F$11:$F$22</c:f>
              <c:numCache>
                <c:formatCode>\$#,##0</c:formatCode>
                <c:ptCount val="12"/>
                <c:pt idx="0">
                  <c:v>39200</c:v>
                </c:pt>
                <c:pt idx="1">
                  <c:v>40180</c:v>
                </c:pt>
                <c:pt idx="2">
                  <c:v>41188</c:v>
                </c:pt>
                <c:pt idx="3">
                  <c:v>42224</c:v>
                </c:pt>
                <c:pt idx="4">
                  <c:v>43274</c:v>
                </c:pt>
                <c:pt idx="5">
                  <c:v>44352</c:v>
                </c:pt>
                <c:pt idx="6">
                  <c:v>45458</c:v>
                </c:pt>
                <c:pt idx="7">
                  <c:v>46592</c:v>
                </c:pt>
                <c:pt idx="8">
                  <c:v>47754</c:v>
                </c:pt>
                <c:pt idx="9">
                  <c:v>48944</c:v>
                </c:pt>
                <c:pt idx="10">
                  <c:v>50162</c:v>
                </c:pt>
                <c:pt idx="11">
                  <c:v>51422</c:v>
                </c:pt>
              </c:numCache>
            </c:numRef>
          </c:val>
        </c:ser>
        <c:axId val="66802684"/>
        <c:axId val="37307136"/>
      </c:areaChart>
      <c:catAx>
        <c:axId val="668026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ptos Narrow"/>
              </a:defRPr>
            </a:pPr>
          </a:p>
        </c:txPr>
        <c:crossAx val="37307136"/>
        <c:crosses val="autoZero"/>
        <c:auto val="1"/>
        <c:lblAlgn val="ctr"/>
        <c:lblOffset val="100"/>
        <c:noMultiLvlLbl val="0"/>
      </c:catAx>
      <c:valAx>
        <c:axId val="37307136"/>
        <c:scaling>
          <c:orientation val="minMax"/>
        </c:scaling>
        <c:delete val="0"/>
        <c:axPos val="l"/>
        <c:majorGridlines>
          <c:spPr>
            <a:ln w="12600">
              <a:solidFill>
                <a:srgbClr val="8B8B8B"/>
              </a:solidFill>
              <a:round/>
            </a:ln>
          </c:spPr>
        </c:majorGridlines>
        <c:numFmt formatCode="\$#,##0" sourceLinked="1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ptos Narrow"/>
              </a:defRPr>
            </a:pPr>
          </a:p>
        </c:txPr>
        <c:crossAx val="66802684"/>
        <c:crosses val="autoZero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zero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3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Annual Revenue by Scenario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Dashboard!$B$26</c:f>
              <c:strCache>
                <c:ptCount val="1"/>
                <c:pt idx="0">
                  <c:v>Conservative</c:v>
                </c:pt>
              </c:strCache>
            </c:strRef>
          </c:tx>
          <c:spPr>
            <a:solidFill>
              <a:srgbClr val="EF4444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Dashboard!$A$27:$A$31</c:f>
              <c:strCache>
                <c:ptCount val="5"/>
                <c:pt idx="0">
                  <c:v>Retainer Contra</c:v>
                </c:pt>
                <c:pt idx="1">
                  <c:v>Project-Based F</c:v>
                </c:pt>
                <c:pt idx="2">
                  <c:v>Workshops &amp; Tra</c:v>
                </c:pt>
                <c:pt idx="3">
                  <c:v>Advisory Servic</c:v>
                </c:pt>
                <c:pt idx="4">
                  <c:v>Speaking Fees</c:v>
                </c:pt>
              </c:strCache>
            </c:strRef>
          </c:cat>
          <c:val>
            <c:numRef>
              <c:f>Dashboard!$B$27:$B$31</c:f>
              <c:numCache>
                <c:formatCode>\$#,##0</c:formatCode>
                <c:ptCount val="5"/>
                <c:pt idx="0">
                  <c:v>1834277.214</c:v>
                </c:pt>
                <c:pt idx="1">
                  <c:v>707970.97</c:v>
                </c:pt>
                <c:pt idx="2">
                  <c:v>412915.125</c:v>
                </c:pt>
                <c:pt idx="3">
                  <c:v>365940</c:v>
                </c:pt>
                <c:pt idx="4">
                  <c:v>550328.863</c:v>
                </c:pt>
              </c:numCache>
            </c:numRef>
          </c:val>
        </c:ser>
        <c:ser>
          <c:idx val="1"/>
          <c:order val="1"/>
          <c:tx>
            <c:strRef>
              <c:f>Dashboard!$C$26</c:f>
              <c:strCache>
                <c:ptCount val="1"/>
                <c:pt idx="0">
                  <c:v>Base</c:v>
                </c:pt>
              </c:strCache>
            </c:strRef>
          </c:tx>
          <c:spPr>
            <a:solidFill>
              <a:srgbClr val="1A3A2A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Dashboard!$A$27:$A$31</c:f>
              <c:strCache>
                <c:ptCount val="5"/>
                <c:pt idx="0">
                  <c:v>Retainer Contra</c:v>
                </c:pt>
                <c:pt idx="1">
                  <c:v>Project-Based F</c:v>
                </c:pt>
                <c:pt idx="2">
                  <c:v>Workshops &amp; Tra</c:v>
                </c:pt>
                <c:pt idx="3">
                  <c:v>Advisory Servic</c:v>
                </c:pt>
                <c:pt idx="4">
                  <c:v>Speaking Fees</c:v>
                </c:pt>
              </c:strCache>
            </c:strRef>
          </c:cat>
          <c:val>
            <c:numRef>
              <c:f>Dashboard!$C$27:$C$31</c:f>
              <c:numCache>
                <c:formatCode>\$#,##0</c:formatCode>
                <c:ptCount val="5"/>
                <c:pt idx="0">
                  <c:v>1999083.24</c:v>
                </c:pt>
                <c:pt idx="1">
                  <c:v>771691.2</c:v>
                </c:pt>
                <c:pt idx="2">
                  <c:v>450141.3</c:v>
                </c:pt>
                <c:pt idx="3">
                  <c:v>398700</c:v>
                </c:pt>
                <c:pt idx="4">
                  <c:v>599817.4</c:v>
                </c:pt>
              </c:numCache>
            </c:numRef>
          </c:val>
        </c:ser>
        <c:ser>
          <c:idx val="2"/>
          <c:order val="2"/>
          <c:tx>
            <c:strRef>
              <c:f>Dashboard!$D$26</c:f>
              <c:strCache>
                <c:ptCount val="1"/>
                <c:pt idx="0">
                  <c:v>Optimistic</c:v>
                </c:pt>
              </c:strCache>
            </c:strRef>
          </c:tx>
          <c:spPr>
            <a:solidFill>
              <a:srgbClr val="34D399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Dashboard!$A$27:$A$31</c:f>
              <c:strCache>
                <c:ptCount val="5"/>
                <c:pt idx="0">
                  <c:v>Retainer Contra</c:v>
                </c:pt>
                <c:pt idx="1">
                  <c:v>Project-Based F</c:v>
                </c:pt>
                <c:pt idx="2">
                  <c:v>Workshops &amp; Tra</c:v>
                </c:pt>
                <c:pt idx="3">
                  <c:v>Advisory Servic</c:v>
                </c:pt>
                <c:pt idx="4">
                  <c:v>Speaking Fees</c:v>
                </c:pt>
              </c:strCache>
            </c:strRef>
          </c:cat>
          <c:val>
            <c:numRef>
              <c:f>Dashboard!$D$27:$D$31</c:f>
              <c:numCache>
                <c:formatCode>\$#,##0</c:formatCode>
                <c:ptCount val="5"/>
                <c:pt idx="0">
                  <c:v>2156650.965</c:v>
                </c:pt>
                <c:pt idx="1">
                  <c:v>832653.9375</c:v>
                </c:pt>
                <c:pt idx="2">
                  <c:v>485778.825</c:v>
                </c:pt>
                <c:pt idx="3">
                  <c:v>429975</c:v>
                </c:pt>
                <c:pt idx="4">
                  <c:v>647148.39</c:v>
                </c:pt>
              </c:numCache>
            </c:numRef>
          </c:val>
        </c:ser>
        <c:gapWidth val="219"/>
        <c:overlap val="-27"/>
        <c:axId val="69000359"/>
        <c:axId val="78213112"/>
      </c:barChart>
      <c:catAx>
        <c:axId val="6900035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78213112"/>
        <c:crosses val="autoZero"/>
        <c:auto val="1"/>
        <c:lblAlgn val="ctr"/>
        <c:lblOffset val="100"/>
        <c:noMultiLvlLbl val="0"/>
      </c:catAx>
      <c:valAx>
        <c:axId val="78213112"/>
        <c:scaling>
          <c:orientation val="minMax"/>
        </c:scaling>
        <c:delete val="0"/>
        <c:axPos val="l"/>
        <c:numFmt formatCode="\$#,##0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69000359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3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Monthly Revenue Growth Trend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Dashboard!$B$34</c:f>
              <c:strCache>
                <c:ptCount val="1"/>
                <c:pt idx="0">
                  <c:v>Total Revenue</c:v>
                </c:pt>
              </c:strCache>
            </c:strRef>
          </c:tx>
          <c:spPr>
            <a:solidFill>
              <a:srgbClr val="1A3A2A"/>
            </a:solidFill>
            <a:ln cap="rnd" w="28440">
              <a:solidFill>
                <a:srgbClr val="1A3A2A"/>
              </a:solidFill>
              <a:round/>
            </a:ln>
          </c:spPr>
          <c:marker>
            <c:symbol val="circle"/>
            <c:size val="5"/>
            <c:spPr>
              <a:solidFill>
                <a:srgbClr val="1A3A2A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Dashboard!$A$35:$A$46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Dashboard!$B$35:$B$46</c:f>
              <c:numCache>
                <c:formatCode>\$#,##0</c:formatCode>
                <c:ptCount val="12"/>
                <c:pt idx="0">
                  <c:v>279600</c:v>
                </c:pt>
                <c:pt idx="1">
                  <c:v>285818</c:v>
                </c:pt>
                <c:pt idx="2">
                  <c:v>292171</c:v>
                </c:pt>
                <c:pt idx="3">
                  <c:v>298766</c:v>
                </c:pt>
                <c:pt idx="4">
                  <c:v>305482</c:v>
                </c:pt>
                <c:pt idx="5">
                  <c:v>312363</c:v>
                </c:pt>
                <c:pt idx="6">
                  <c:v>319486</c:v>
                </c:pt>
                <c:pt idx="7">
                  <c:v>326774</c:v>
                </c:pt>
                <c:pt idx="8">
                  <c:v>334274</c:v>
                </c:pt>
                <c:pt idx="9">
                  <c:v>341939</c:v>
                </c:pt>
                <c:pt idx="10">
                  <c:v>349846</c:v>
                </c:pt>
                <c:pt idx="11">
                  <c:v>357932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Dashboard!$C$34</c:f>
              <c:strCache>
                <c:ptCount val="1"/>
                <c:pt idx="0">
                  <c:v>MoM Growth %</c:v>
                </c:pt>
              </c:strCache>
            </c:strRef>
          </c:tx>
          <c:spPr>
            <a:solidFill>
              <a:srgbClr val="34D399"/>
            </a:solidFill>
            <a:ln cap="rnd" w="28440">
              <a:solidFill>
                <a:srgbClr val="34D399"/>
              </a:solidFill>
              <a:round/>
            </a:ln>
          </c:spPr>
          <c:marker>
            <c:symbol val="circle"/>
            <c:size val="5"/>
            <c:spPr>
              <a:solidFill>
                <a:srgbClr val="34D399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Dashboard!$A$35:$A$46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Dashboard!$C$35:$C$46</c:f>
              <c:numCache>
                <c:formatCode>0.0%</c:formatCode>
                <c:ptCount val="12"/>
                <c:pt idx="0">
                  <c:v>0</c:v>
                </c:pt>
                <c:pt idx="1">
                  <c:v>0.022238912732475</c:v>
                </c:pt>
                <c:pt idx="2">
                  <c:v>0.0222274314423864</c:v>
                </c:pt>
                <c:pt idx="3">
                  <c:v>0.0225723976712268</c:v>
                </c:pt>
                <c:pt idx="4">
                  <c:v>0.0224791308247926</c:v>
                </c:pt>
                <c:pt idx="5">
                  <c:v>0.0225250587595996</c:v>
                </c:pt>
                <c:pt idx="6">
                  <c:v>0.0228035970969673</c:v>
                </c:pt>
                <c:pt idx="7">
                  <c:v>0.0228116411986754</c:v>
                </c:pt>
                <c:pt idx="8">
                  <c:v>0.0229516424195315</c:v>
                </c:pt>
                <c:pt idx="9">
                  <c:v>0.0229302907195893</c:v>
                </c:pt>
                <c:pt idx="10">
                  <c:v>0.0231240074984135</c:v>
                </c:pt>
                <c:pt idx="11">
                  <c:v>0.023113026874682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948483"/>
        <c:axId val="65984892"/>
      </c:lineChart>
      <c:catAx>
        <c:axId val="8494848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65984892"/>
        <c:crosses val="autoZero"/>
        <c:auto val="1"/>
        <c:lblAlgn val="ctr"/>
        <c:lblOffset val="100"/>
        <c:noMultiLvlLbl val="0"/>
      </c:catAx>
      <c:valAx>
        <c:axId val="65984892"/>
        <c:scaling>
          <c:orientation val="minMax"/>
        </c:scaling>
        <c:delete val="0"/>
        <c:axPos val="l"/>
        <c:numFmt formatCode="\$#,##0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84948483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47</xdr:row>
      <xdr:rowOff>0</xdr:rowOff>
    </xdr:from>
    <xdr:to>
      <xdr:col>4</xdr:col>
      <xdr:colOff>1650600</xdr:colOff>
      <xdr:row>68</xdr:row>
      <xdr:rowOff>50400</xdr:rowOff>
    </xdr:to>
    <xdr:graphicFrame>
      <xdr:nvGraphicFramePr>
        <xdr:cNvPr id="1" name="Chart 1"/>
        <xdr:cNvGraphicFramePr/>
      </xdr:nvGraphicFramePr>
      <xdr:xfrm>
        <a:off x="0" y="9763200"/>
        <a:ext cx="7302240" cy="425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64</xdr:row>
      <xdr:rowOff>0</xdr:rowOff>
    </xdr:from>
    <xdr:to>
      <xdr:col>4</xdr:col>
      <xdr:colOff>1650600</xdr:colOff>
      <xdr:row>85</xdr:row>
      <xdr:rowOff>50400</xdr:rowOff>
    </xdr:to>
    <xdr:graphicFrame>
      <xdr:nvGraphicFramePr>
        <xdr:cNvPr id="2" name="Chart 2"/>
        <xdr:cNvGraphicFramePr/>
      </xdr:nvGraphicFramePr>
      <xdr:xfrm>
        <a:off x="0" y="13163400"/>
        <a:ext cx="7302240" cy="4251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81</xdr:row>
      <xdr:rowOff>0</xdr:rowOff>
    </xdr:from>
    <xdr:to>
      <xdr:col>4</xdr:col>
      <xdr:colOff>1650600</xdr:colOff>
      <xdr:row>102</xdr:row>
      <xdr:rowOff>50400</xdr:rowOff>
    </xdr:to>
    <xdr:graphicFrame>
      <xdr:nvGraphicFramePr>
        <xdr:cNvPr id="3" name="Chart 3"/>
        <xdr:cNvGraphicFramePr/>
      </xdr:nvGraphicFramePr>
      <xdr:xfrm>
        <a:off x="0" y="16563960"/>
        <a:ext cx="7302240" cy="425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N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3" activeCellId="0" sqref="B3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14" min="2" style="0" width="18.33"/>
  </cols>
  <sheetData>
    <row r="1" customFormat="false" ht="30" hidden="false" customHeight="tru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customFormat="false" ht="24" hidden="false" customHeight="true" outlineLevel="0" collapsed="false">
      <c r="A2" s="3" t="s">
        <v>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customFormat="false" ht="15.75" hidden="false" customHeight="false" outlineLevel="0" collapsed="false">
      <c r="A3" s="5" t="s">
        <v>15</v>
      </c>
      <c r="B3" s="6" t="s">
        <v>16</v>
      </c>
      <c r="C3" s="7" t="n">
        <v>0.02</v>
      </c>
      <c r="D3" s="7" t="n">
        <v>0.02</v>
      </c>
      <c r="E3" s="7" t="n">
        <v>0.02</v>
      </c>
      <c r="F3" s="7" t="n">
        <v>0.02</v>
      </c>
      <c r="G3" s="7" t="n">
        <v>0.02</v>
      </c>
      <c r="H3" s="7" t="n">
        <v>0.02</v>
      </c>
      <c r="I3" s="7" t="n">
        <v>0.02</v>
      </c>
      <c r="J3" s="7" t="n">
        <v>0.02</v>
      </c>
      <c r="K3" s="7" t="n">
        <v>0.02</v>
      </c>
      <c r="L3" s="7" t="n">
        <v>0.02</v>
      </c>
      <c r="M3" s="7" t="n">
        <v>0.02</v>
      </c>
      <c r="N3" s="8" t="n">
        <f aca="false">AVERAGE(C3:M3)</f>
        <v>0.02</v>
      </c>
    </row>
    <row r="4" customFormat="false" ht="15.75" hidden="false" customHeight="false" outlineLevel="0" collapsed="false">
      <c r="A4" s="5" t="s">
        <v>17</v>
      </c>
      <c r="B4" s="6" t="s">
        <v>16</v>
      </c>
      <c r="C4" s="9" t="n">
        <v>0.03</v>
      </c>
      <c r="D4" s="9" t="n">
        <v>0.03</v>
      </c>
      <c r="E4" s="9" t="n">
        <v>0.03</v>
      </c>
      <c r="F4" s="9" t="n">
        <v>0.03</v>
      </c>
      <c r="G4" s="9" t="n">
        <v>0.03</v>
      </c>
      <c r="H4" s="9" t="n">
        <v>0.03</v>
      </c>
      <c r="I4" s="9" t="n">
        <v>0.03</v>
      </c>
      <c r="J4" s="9" t="n">
        <v>0.03</v>
      </c>
      <c r="K4" s="9" t="n">
        <v>0.03</v>
      </c>
      <c r="L4" s="9" t="n">
        <v>0.03</v>
      </c>
      <c r="M4" s="9" t="n">
        <v>0.03</v>
      </c>
      <c r="N4" s="8" t="n">
        <f aca="false">AVERAGE(C4:M4)</f>
        <v>0.03</v>
      </c>
    </row>
    <row r="5" customFormat="false" ht="15.75" hidden="false" customHeight="false" outlineLevel="0" collapsed="false">
      <c r="A5" s="5" t="s">
        <v>18</v>
      </c>
      <c r="B5" s="6" t="s">
        <v>16</v>
      </c>
      <c r="C5" s="9" t="n">
        <v>0.04</v>
      </c>
      <c r="D5" s="9" t="n">
        <v>0.04</v>
      </c>
      <c r="E5" s="9" t="n">
        <v>0.04</v>
      </c>
      <c r="F5" s="9" t="n">
        <v>0.04</v>
      </c>
      <c r="G5" s="9" t="n">
        <v>0.04</v>
      </c>
      <c r="H5" s="9" t="n">
        <v>0.04</v>
      </c>
      <c r="I5" s="9" t="n">
        <v>0.04</v>
      </c>
      <c r="J5" s="9" t="n">
        <v>0.04</v>
      </c>
      <c r="K5" s="9" t="n">
        <v>0.04</v>
      </c>
      <c r="L5" s="9" t="n">
        <v>0.04</v>
      </c>
      <c r="M5" s="9" t="n">
        <v>0.04</v>
      </c>
      <c r="N5" s="8" t="n">
        <f aca="false">AVERAGE(C5:M5)</f>
        <v>0.04</v>
      </c>
    </row>
    <row r="6" customFormat="false" ht="15.75" hidden="false" customHeight="false" outlineLevel="0" collapsed="false">
      <c r="A6" s="5" t="s">
        <v>19</v>
      </c>
      <c r="B6" s="6" t="s">
        <v>16</v>
      </c>
      <c r="C6" s="9" t="n">
        <v>0.015</v>
      </c>
      <c r="D6" s="9" t="n">
        <v>0.015</v>
      </c>
      <c r="E6" s="9" t="n">
        <v>0.015</v>
      </c>
      <c r="F6" s="9" t="n">
        <v>0.015</v>
      </c>
      <c r="G6" s="9" t="n">
        <v>0.015</v>
      </c>
      <c r="H6" s="9" t="n">
        <v>0.015</v>
      </c>
      <c r="I6" s="9" t="n">
        <v>0.015</v>
      </c>
      <c r="J6" s="9" t="n">
        <v>0.015</v>
      </c>
      <c r="K6" s="9" t="n">
        <v>0.015</v>
      </c>
      <c r="L6" s="9" t="n">
        <v>0.015</v>
      </c>
      <c r="M6" s="9" t="n">
        <v>0.015</v>
      </c>
      <c r="N6" s="8" t="n">
        <f aca="false">AVERAGE(C6:M6)</f>
        <v>0.015</v>
      </c>
    </row>
    <row r="7" customFormat="false" ht="15.75" hidden="false" customHeight="false" outlineLevel="0" collapsed="false">
      <c r="A7" s="5" t="s">
        <v>20</v>
      </c>
      <c r="B7" s="6" t="s">
        <v>16</v>
      </c>
      <c r="C7" s="10" t="n">
        <v>0.025</v>
      </c>
      <c r="D7" s="10" t="n">
        <v>0.025</v>
      </c>
      <c r="E7" s="10" t="n">
        <v>0.025</v>
      </c>
      <c r="F7" s="10" t="n">
        <v>0.025</v>
      </c>
      <c r="G7" s="10" t="n">
        <v>0.025</v>
      </c>
      <c r="H7" s="10" t="n">
        <v>0.025</v>
      </c>
      <c r="I7" s="10" t="n">
        <v>0.025</v>
      </c>
      <c r="J7" s="10" t="n">
        <v>0.025</v>
      </c>
      <c r="K7" s="10" t="n">
        <v>0.025</v>
      </c>
      <c r="L7" s="10" t="n">
        <v>0.025</v>
      </c>
      <c r="M7" s="10" t="n">
        <v>0.025</v>
      </c>
      <c r="N7" s="8" t="n">
        <f aca="false">AVERAGE(C7:M7)</f>
        <v>0.025</v>
      </c>
    </row>
    <row r="8" customFormat="false" ht="7.5" hidden="false" customHeight="true" outlineLevel="0" collapsed="false">
      <c r="A8" s="5" t="s">
        <v>21</v>
      </c>
    </row>
    <row r="9" customFormat="false" ht="24" hidden="false" customHeight="true" outlineLevel="0" collapsed="false">
      <c r="A9" s="4" t="s">
        <v>22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customFormat="false" ht="15.75" hidden="false" customHeight="false" outlineLevel="0" collapsed="false">
      <c r="A10" s="5" t="s">
        <v>23</v>
      </c>
      <c r="B10" s="11" t="n">
        <v>3200</v>
      </c>
      <c r="C10" s="12" t="n">
        <f aca="false">ROUND(B10*(1+C$3),0)</f>
        <v>3264</v>
      </c>
      <c r="D10" s="12" t="n">
        <f aca="false">ROUND(C10*(1+D$3),0)</f>
        <v>3329</v>
      </c>
      <c r="E10" s="12" t="n">
        <f aca="false">ROUND(D10*(1+E$3),0)</f>
        <v>3396</v>
      </c>
      <c r="F10" s="12" t="n">
        <f aca="false">ROUND(E10*(1+F$3),0)</f>
        <v>3464</v>
      </c>
      <c r="G10" s="12" t="n">
        <f aca="false">ROUND(F10*(1+G$3),0)</f>
        <v>3533</v>
      </c>
      <c r="H10" s="12" t="n">
        <f aca="false">ROUND(G10*(1+H$3),0)</f>
        <v>3604</v>
      </c>
      <c r="I10" s="12" t="n">
        <f aca="false">ROUND(H10*(1+I$3),0)</f>
        <v>3676</v>
      </c>
      <c r="J10" s="12" t="n">
        <f aca="false">ROUND(I10*(1+J$3),0)</f>
        <v>3750</v>
      </c>
      <c r="K10" s="12" t="n">
        <f aca="false">ROUND(J10*(1+K$3),0)</f>
        <v>3825</v>
      </c>
      <c r="L10" s="12" t="n">
        <f aca="false">ROUND(K10*(1+L$3),0)</f>
        <v>3902</v>
      </c>
      <c r="M10" s="12" t="n">
        <f aca="false">ROUND(L10*(1+M$3),0)</f>
        <v>3980</v>
      </c>
      <c r="N10" s="12" t="n">
        <f aca="false">SUM(B10:M10)</f>
        <v>42923</v>
      </c>
    </row>
    <row r="11" customFormat="false" ht="15.75" hidden="false" customHeight="false" outlineLevel="0" collapsed="false">
      <c r="A11" s="5" t="s">
        <v>24</v>
      </c>
      <c r="B11" s="13" t="n">
        <v>42</v>
      </c>
      <c r="C11" s="13" t="n">
        <v>42</v>
      </c>
      <c r="D11" s="13" t="n">
        <v>42</v>
      </c>
      <c r="E11" s="13" t="n">
        <v>42</v>
      </c>
      <c r="F11" s="13" t="n">
        <v>42</v>
      </c>
      <c r="G11" s="13" t="n">
        <v>42</v>
      </c>
      <c r="H11" s="13" t="n">
        <v>42</v>
      </c>
      <c r="I11" s="13" t="n">
        <v>42</v>
      </c>
      <c r="J11" s="13" t="n">
        <v>42</v>
      </c>
      <c r="K11" s="13" t="n">
        <v>42</v>
      </c>
      <c r="L11" s="13" t="n">
        <v>42</v>
      </c>
      <c r="M11" s="13" t="n">
        <v>42</v>
      </c>
      <c r="N11" s="14" t="n">
        <f aca="false">AVERAGE(B11:M11)</f>
        <v>42</v>
      </c>
    </row>
    <row r="12" customFormat="false" ht="15.75" hidden="false" customHeight="false" outlineLevel="0" collapsed="false">
      <c r="A12" s="15" t="s">
        <v>25</v>
      </c>
      <c r="B12" s="16" t="n">
        <f aca="false">B10*B11</f>
        <v>134400</v>
      </c>
      <c r="C12" s="16" t="n">
        <f aca="false">C10*C11</f>
        <v>137088</v>
      </c>
      <c r="D12" s="16" t="n">
        <f aca="false">D10*D11</f>
        <v>139818</v>
      </c>
      <c r="E12" s="16" t="n">
        <f aca="false">E10*E11</f>
        <v>142632</v>
      </c>
      <c r="F12" s="16" t="n">
        <f aca="false">F10*F11</f>
        <v>145488</v>
      </c>
      <c r="G12" s="16" t="n">
        <f aca="false">G10*G11</f>
        <v>148386</v>
      </c>
      <c r="H12" s="16" t="n">
        <f aca="false">H10*H11</f>
        <v>151368</v>
      </c>
      <c r="I12" s="16" t="n">
        <f aca="false">I10*I11</f>
        <v>154392</v>
      </c>
      <c r="J12" s="16" t="n">
        <f aca="false">J10*J11</f>
        <v>157500</v>
      </c>
      <c r="K12" s="16" t="n">
        <f aca="false">K10*K11</f>
        <v>160650</v>
      </c>
      <c r="L12" s="16" t="n">
        <f aca="false">L10*L11</f>
        <v>163884</v>
      </c>
      <c r="M12" s="16" t="n">
        <f aca="false">M10*M11</f>
        <v>167160</v>
      </c>
      <c r="N12" s="16" t="n">
        <f aca="false">SUM(B12:M12)</f>
        <v>1802766</v>
      </c>
    </row>
    <row r="13" customFormat="false" ht="24" hidden="false" customHeight="true" outlineLevel="0" collapsed="false">
      <c r="A13" s="4" t="s">
        <v>26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customFormat="false" ht="15.75" hidden="false" customHeight="false" outlineLevel="0" collapsed="false">
      <c r="A14" s="17" t="s">
        <v>27</v>
      </c>
      <c r="B14" s="11" t="n">
        <v>1400</v>
      </c>
      <c r="C14" s="12" t="n">
        <f aca="false">ROUND(B14*(1+C$4),0)</f>
        <v>1442</v>
      </c>
      <c r="D14" s="12" t="n">
        <f aca="false">ROUND(C14*(1+D$4),0)</f>
        <v>1485</v>
      </c>
      <c r="E14" s="12" t="n">
        <f aca="false">ROUND(D14*(1+E$4),0)</f>
        <v>1530</v>
      </c>
      <c r="F14" s="12" t="n">
        <f aca="false">ROUND(E14*(1+F$4),0)</f>
        <v>1576</v>
      </c>
      <c r="G14" s="12" t="n">
        <f aca="false">ROUND(F14*(1+G$4),0)</f>
        <v>1623</v>
      </c>
      <c r="H14" s="12" t="n">
        <f aca="false">ROUND(G14*(1+H$4),0)</f>
        <v>1672</v>
      </c>
      <c r="I14" s="12" t="n">
        <f aca="false">ROUND(H14*(1+I$4),0)</f>
        <v>1722</v>
      </c>
      <c r="J14" s="12" t="n">
        <f aca="false">ROUND(I14*(1+J$4),0)</f>
        <v>1774</v>
      </c>
      <c r="K14" s="12" t="n">
        <f aca="false">ROUND(J14*(1+K$4),0)</f>
        <v>1827</v>
      </c>
      <c r="L14" s="12" t="n">
        <f aca="false">ROUND(K14*(1+L$4),0)</f>
        <v>1882</v>
      </c>
      <c r="M14" s="12" t="n">
        <f aca="false">ROUND(L14*(1+M$4),0)</f>
        <v>1938</v>
      </c>
      <c r="N14" s="12" t="n">
        <f aca="false">SUM(B14:M14)</f>
        <v>19871</v>
      </c>
    </row>
    <row r="15" customFormat="false" ht="15.75" hidden="false" customHeight="false" outlineLevel="0" collapsed="false">
      <c r="A15" s="17" t="s">
        <v>28</v>
      </c>
      <c r="B15" s="13" t="n">
        <v>35</v>
      </c>
      <c r="C15" s="13" t="n">
        <v>35</v>
      </c>
      <c r="D15" s="13" t="n">
        <v>35</v>
      </c>
      <c r="E15" s="13" t="n">
        <v>35</v>
      </c>
      <c r="F15" s="13" t="n">
        <v>35</v>
      </c>
      <c r="G15" s="13" t="n">
        <v>35</v>
      </c>
      <c r="H15" s="13" t="n">
        <v>35</v>
      </c>
      <c r="I15" s="13" t="n">
        <v>35</v>
      </c>
      <c r="J15" s="13" t="n">
        <v>35</v>
      </c>
      <c r="K15" s="13" t="n">
        <v>35</v>
      </c>
      <c r="L15" s="13" t="n">
        <v>35</v>
      </c>
      <c r="M15" s="13" t="n">
        <v>35</v>
      </c>
      <c r="N15" s="14" t="n">
        <f aca="false">AVERAGE(B15:M15)</f>
        <v>35</v>
      </c>
    </row>
    <row r="16" customFormat="false" ht="15.75" hidden="false" customHeight="false" outlineLevel="0" collapsed="false">
      <c r="A16" s="18" t="s">
        <v>29</v>
      </c>
      <c r="B16" s="16" t="n">
        <f aca="false">B14*B15</f>
        <v>49000</v>
      </c>
      <c r="C16" s="16" t="n">
        <f aca="false">C14*C15</f>
        <v>50470</v>
      </c>
      <c r="D16" s="16" t="n">
        <f aca="false">D14*D15</f>
        <v>51975</v>
      </c>
      <c r="E16" s="16" t="n">
        <f aca="false">E14*E15</f>
        <v>53550</v>
      </c>
      <c r="F16" s="16" t="n">
        <f aca="false">F14*F15</f>
        <v>55160</v>
      </c>
      <c r="G16" s="16" t="n">
        <f aca="false">G14*G15</f>
        <v>56805</v>
      </c>
      <c r="H16" s="16" t="n">
        <f aca="false">H14*H15</f>
        <v>58520</v>
      </c>
      <c r="I16" s="16" t="n">
        <f aca="false">I14*I15</f>
        <v>60270</v>
      </c>
      <c r="J16" s="16" t="n">
        <f aca="false">J14*J15</f>
        <v>62090</v>
      </c>
      <c r="K16" s="16" t="n">
        <f aca="false">K14*K15</f>
        <v>63945</v>
      </c>
      <c r="L16" s="16" t="n">
        <f aca="false">L14*L15</f>
        <v>65870</v>
      </c>
      <c r="M16" s="16" t="n">
        <f aca="false">M14*M15</f>
        <v>67830</v>
      </c>
      <c r="N16" s="16" t="n">
        <f aca="false">SUM(B16:M16)</f>
        <v>695485</v>
      </c>
    </row>
    <row r="17" customFormat="false" ht="24" hidden="false" customHeight="true" outlineLevel="0" collapsed="false">
      <c r="A17" s="4" t="s">
        <v>30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customFormat="false" ht="15.75" hidden="false" customHeight="false" outlineLevel="0" collapsed="false">
      <c r="A18" s="17" t="s">
        <v>27</v>
      </c>
      <c r="B18" s="11" t="n">
        <v>900</v>
      </c>
      <c r="C18" s="12" t="n">
        <f aca="false">ROUND(B18*(1+C$5),0)</f>
        <v>936</v>
      </c>
      <c r="D18" s="12" t="n">
        <f aca="false">ROUND(C18*(1+D$5),0)</f>
        <v>973</v>
      </c>
      <c r="E18" s="12" t="n">
        <f aca="false">ROUND(D18*(1+E$5),0)</f>
        <v>1012</v>
      </c>
      <c r="F18" s="12" t="n">
        <f aca="false">ROUND(E18*(1+F$5),0)</f>
        <v>1052</v>
      </c>
      <c r="G18" s="12" t="n">
        <f aca="false">ROUND(F18*(1+G$5),0)</f>
        <v>1094</v>
      </c>
      <c r="H18" s="12" t="n">
        <f aca="false">ROUND(G18*(1+H$5),0)</f>
        <v>1138</v>
      </c>
      <c r="I18" s="12" t="n">
        <f aca="false">ROUND(H18*(1+I$5),0)</f>
        <v>1184</v>
      </c>
      <c r="J18" s="12" t="n">
        <f aca="false">ROUND(I18*(1+J$5),0)</f>
        <v>1231</v>
      </c>
      <c r="K18" s="12" t="n">
        <f aca="false">ROUND(J18*(1+K$5),0)</f>
        <v>1280</v>
      </c>
      <c r="L18" s="12" t="n">
        <f aca="false">ROUND(K18*(1+L$5),0)</f>
        <v>1331</v>
      </c>
      <c r="M18" s="12" t="n">
        <f aca="false">ROUND(L18*(1+M$5),0)</f>
        <v>1384</v>
      </c>
      <c r="N18" s="12" t="n">
        <f aca="false">SUM(B18:M18)</f>
        <v>13515</v>
      </c>
    </row>
    <row r="19" customFormat="false" ht="15.75" hidden="false" customHeight="false" outlineLevel="0" collapsed="false">
      <c r="A19" s="17" t="s">
        <v>28</v>
      </c>
      <c r="B19" s="13" t="n">
        <v>30</v>
      </c>
      <c r="C19" s="13" t="n">
        <v>30</v>
      </c>
      <c r="D19" s="13" t="n">
        <v>30</v>
      </c>
      <c r="E19" s="13" t="n">
        <v>30</v>
      </c>
      <c r="F19" s="13" t="n">
        <v>30</v>
      </c>
      <c r="G19" s="13" t="n">
        <v>30</v>
      </c>
      <c r="H19" s="13" t="n">
        <v>30</v>
      </c>
      <c r="I19" s="13" t="n">
        <v>30</v>
      </c>
      <c r="J19" s="13" t="n">
        <v>30</v>
      </c>
      <c r="K19" s="13" t="n">
        <v>30</v>
      </c>
      <c r="L19" s="13" t="n">
        <v>30</v>
      </c>
      <c r="M19" s="13" t="n">
        <v>30</v>
      </c>
      <c r="N19" s="14" t="n">
        <f aca="false">AVERAGE(B19:M19)</f>
        <v>30</v>
      </c>
    </row>
    <row r="20" customFormat="false" ht="15.75" hidden="false" customHeight="false" outlineLevel="0" collapsed="false">
      <c r="A20" s="18" t="s">
        <v>31</v>
      </c>
      <c r="B20" s="16" t="n">
        <f aca="false">B18*B19</f>
        <v>27000</v>
      </c>
      <c r="C20" s="16" t="n">
        <f aca="false">C18*C19</f>
        <v>28080</v>
      </c>
      <c r="D20" s="16" t="n">
        <f aca="false">D18*D19</f>
        <v>29190</v>
      </c>
      <c r="E20" s="16" t="n">
        <f aca="false">E18*E19</f>
        <v>30360</v>
      </c>
      <c r="F20" s="16" t="n">
        <f aca="false">F18*F19</f>
        <v>31560</v>
      </c>
      <c r="G20" s="16" t="n">
        <f aca="false">G18*G19</f>
        <v>32820</v>
      </c>
      <c r="H20" s="16" t="n">
        <f aca="false">H18*H19</f>
        <v>34140</v>
      </c>
      <c r="I20" s="16" t="n">
        <f aca="false">I18*I19</f>
        <v>35520</v>
      </c>
      <c r="J20" s="16" t="n">
        <f aca="false">J18*J19</f>
        <v>36930</v>
      </c>
      <c r="K20" s="16" t="n">
        <f aca="false">K18*K19</f>
        <v>38400</v>
      </c>
      <c r="L20" s="16" t="n">
        <f aca="false">L18*L19</f>
        <v>39930</v>
      </c>
      <c r="M20" s="16" t="n">
        <f aca="false">M18*M19</f>
        <v>41520</v>
      </c>
      <c r="N20" s="16" t="n">
        <f aca="false">SUM(B20:M20)</f>
        <v>405450</v>
      </c>
    </row>
    <row r="21" customFormat="false" ht="24" hidden="false" customHeight="true" outlineLevel="0" collapsed="false">
      <c r="A21" s="4" t="s">
        <v>32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customFormat="false" ht="15.75" hidden="false" customHeight="false" outlineLevel="0" collapsed="false">
      <c r="A22" s="17" t="s">
        <v>33</v>
      </c>
      <c r="B22" s="11" t="n">
        <v>12</v>
      </c>
      <c r="C22" s="12" t="n">
        <f aca="false">ROUND(B22*(1+C$6),0)</f>
        <v>12</v>
      </c>
      <c r="D22" s="12" t="n">
        <f aca="false">ROUND(C22*(1+D$6),0)</f>
        <v>12</v>
      </c>
      <c r="E22" s="12" t="n">
        <f aca="false">ROUND(D22*(1+E$6),0)</f>
        <v>12</v>
      </c>
      <c r="F22" s="12" t="n">
        <f aca="false">ROUND(E22*(1+F$6),0)</f>
        <v>12</v>
      </c>
      <c r="G22" s="12" t="n">
        <f aca="false">ROUND(F22*(1+G$6),0)</f>
        <v>12</v>
      </c>
      <c r="H22" s="12" t="n">
        <f aca="false">ROUND(G22*(1+H$6),0)</f>
        <v>12</v>
      </c>
      <c r="I22" s="12" t="n">
        <f aca="false">ROUND(H22*(1+I$6),0)</f>
        <v>12</v>
      </c>
      <c r="J22" s="12" t="n">
        <f aca="false">ROUND(I22*(1+J$6),0)</f>
        <v>12</v>
      </c>
      <c r="K22" s="12" t="n">
        <f aca="false">ROUND(J22*(1+K$6),0)</f>
        <v>12</v>
      </c>
      <c r="L22" s="12" t="n">
        <f aca="false">ROUND(K22*(1+L$6),0)</f>
        <v>12</v>
      </c>
      <c r="M22" s="12" t="n">
        <f aca="false">ROUND(L22*(1+M$6),0)</f>
        <v>12</v>
      </c>
      <c r="N22" s="12" t="n">
        <f aca="false">SUM(B22:M22)</f>
        <v>144</v>
      </c>
    </row>
    <row r="23" customFormat="false" ht="15.75" hidden="false" customHeight="false" outlineLevel="0" collapsed="false">
      <c r="A23" s="17" t="s">
        <v>34</v>
      </c>
      <c r="B23" s="13" t="n">
        <v>2500</v>
      </c>
      <c r="C23" s="13" t="n">
        <v>2500</v>
      </c>
      <c r="D23" s="13" t="n">
        <v>2500</v>
      </c>
      <c r="E23" s="13" t="n">
        <v>2500</v>
      </c>
      <c r="F23" s="13" t="n">
        <v>2500</v>
      </c>
      <c r="G23" s="13" t="n">
        <v>2500</v>
      </c>
      <c r="H23" s="13" t="n">
        <v>2500</v>
      </c>
      <c r="I23" s="13" t="n">
        <v>2500</v>
      </c>
      <c r="J23" s="13" t="n">
        <v>2500</v>
      </c>
      <c r="K23" s="13" t="n">
        <v>2500</v>
      </c>
      <c r="L23" s="13" t="n">
        <v>2500</v>
      </c>
      <c r="M23" s="13" t="n">
        <v>2500</v>
      </c>
      <c r="N23" s="14" t="n">
        <f aca="false">AVERAGE(B23:M23)</f>
        <v>2500</v>
      </c>
    </row>
    <row r="24" customFormat="false" ht="15.75" hidden="false" customHeight="false" outlineLevel="0" collapsed="false">
      <c r="A24" s="18" t="s">
        <v>35</v>
      </c>
      <c r="B24" s="16" t="n">
        <f aca="false">B22*B23</f>
        <v>30000</v>
      </c>
      <c r="C24" s="16" t="n">
        <f aca="false">C22*C23</f>
        <v>30000</v>
      </c>
      <c r="D24" s="16" t="n">
        <f aca="false">D22*D23</f>
        <v>30000</v>
      </c>
      <c r="E24" s="16" t="n">
        <f aca="false">E22*E23</f>
        <v>30000</v>
      </c>
      <c r="F24" s="16" t="n">
        <f aca="false">F22*F23</f>
        <v>30000</v>
      </c>
      <c r="G24" s="16" t="n">
        <f aca="false">G22*G23</f>
        <v>30000</v>
      </c>
      <c r="H24" s="16" t="n">
        <f aca="false">H22*H23</f>
        <v>30000</v>
      </c>
      <c r="I24" s="16" t="n">
        <f aca="false">I22*I23</f>
        <v>30000</v>
      </c>
      <c r="J24" s="16" t="n">
        <f aca="false">J22*J23</f>
        <v>30000</v>
      </c>
      <c r="K24" s="16" t="n">
        <f aca="false">K22*K23</f>
        <v>30000</v>
      </c>
      <c r="L24" s="16" t="n">
        <f aca="false">L22*L23</f>
        <v>30000</v>
      </c>
      <c r="M24" s="16" t="n">
        <f aca="false">M22*M23</f>
        <v>30000</v>
      </c>
      <c r="N24" s="16" t="n">
        <f aca="false">SUM(B24:M24)</f>
        <v>360000</v>
      </c>
    </row>
    <row r="25" customFormat="false" ht="24" hidden="false" customHeight="true" outlineLevel="0" collapsed="false">
      <c r="A25" s="4" t="s">
        <v>36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customFormat="false" ht="15.75" hidden="false" customHeight="false" outlineLevel="0" collapsed="false">
      <c r="A26" s="17" t="s">
        <v>37</v>
      </c>
      <c r="B26" s="11" t="n">
        <v>2800</v>
      </c>
      <c r="C26" s="12" t="n">
        <f aca="false">ROUND(B26*(1+C$7),0)</f>
        <v>2870</v>
      </c>
      <c r="D26" s="12" t="n">
        <f aca="false">ROUND(C26*(1+D$7),0)</f>
        <v>2942</v>
      </c>
      <c r="E26" s="12" t="n">
        <f aca="false">ROUND(D26*(1+E$7),0)</f>
        <v>3016</v>
      </c>
      <c r="F26" s="12" t="n">
        <f aca="false">ROUND(E26*(1+F$7),0)</f>
        <v>3091</v>
      </c>
      <c r="G26" s="12" t="n">
        <f aca="false">ROUND(F26*(1+G$7),0)</f>
        <v>3168</v>
      </c>
      <c r="H26" s="12" t="n">
        <f aca="false">ROUND(G26*(1+H$7),0)</f>
        <v>3247</v>
      </c>
      <c r="I26" s="12" t="n">
        <f aca="false">ROUND(H26*(1+I$7),0)</f>
        <v>3328</v>
      </c>
      <c r="J26" s="12" t="n">
        <f aca="false">ROUND(I26*(1+J$7),0)</f>
        <v>3411</v>
      </c>
      <c r="K26" s="12" t="n">
        <f aca="false">ROUND(J26*(1+K$7),0)</f>
        <v>3496</v>
      </c>
      <c r="L26" s="12" t="n">
        <f aca="false">ROUND(K26*(1+L$7),0)</f>
        <v>3583</v>
      </c>
      <c r="M26" s="12" t="n">
        <f aca="false">ROUND(L26*(1+M$7),0)</f>
        <v>3673</v>
      </c>
      <c r="N26" s="12" t="n">
        <f aca="false">SUM(B26:M26)</f>
        <v>38625</v>
      </c>
    </row>
    <row r="27" customFormat="false" ht="15.75" hidden="false" customHeight="false" outlineLevel="0" collapsed="false">
      <c r="A27" s="17" t="s">
        <v>38</v>
      </c>
      <c r="B27" s="13" t="n">
        <v>14</v>
      </c>
      <c r="C27" s="13" t="n">
        <v>14</v>
      </c>
      <c r="D27" s="13" t="n">
        <v>14</v>
      </c>
      <c r="E27" s="13" t="n">
        <v>14</v>
      </c>
      <c r="F27" s="13" t="n">
        <v>14</v>
      </c>
      <c r="G27" s="13" t="n">
        <v>14</v>
      </c>
      <c r="H27" s="13" t="n">
        <v>14</v>
      </c>
      <c r="I27" s="13" t="n">
        <v>14</v>
      </c>
      <c r="J27" s="13" t="n">
        <v>14</v>
      </c>
      <c r="K27" s="13" t="n">
        <v>14</v>
      </c>
      <c r="L27" s="13" t="n">
        <v>14</v>
      </c>
      <c r="M27" s="13" t="n">
        <v>14</v>
      </c>
      <c r="N27" s="14" t="n">
        <f aca="false">AVERAGE(B27:M27)</f>
        <v>14</v>
      </c>
    </row>
    <row r="28" customFormat="false" ht="15.75" hidden="false" customHeight="false" outlineLevel="0" collapsed="false">
      <c r="A28" s="18" t="s">
        <v>39</v>
      </c>
      <c r="B28" s="16" t="n">
        <f aca="false">B26*B27</f>
        <v>39200</v>
      </c>
      <c r="C28" s="16" t="n">
        <f aca="false">C26*C27</f>
        <v>40180</v>
      </c>
      <c r="D28" s="16" t="n">
        <f aca="false">D26*D27</f>
        <v>41188</v>
      </c>
      <c r="E28" s="16" t="n">
        <f aca="false">E26*E27</f>
        <v>42224</v>
      </c>
      <c r="F28" s="16" t="n">
        <f aca="false">F26*F27</f>
        <v>43274</v>
      </c>
      <c r="G28" s="16" t="n">
        <f aca="false">G26*G27</f>
        <v>44352</v>
      </c>
      <c r="H28" s="16" t="n">
        <f aca="false">H26*H27</f>
        <v>45458</v>
      </c>
      <c r="I28" s="16" t="n">
        <f aca="false">I26*I27</f>
        <v>46592</v>
      </c>
      <c r="J28" s="16" t="n">
        <f aca="false">J26*J27</f>
        <v>47754</v>
      </c>
      <c r="K28" s="16" t="n">
        <f aca="false">K26*K27</f>
        <v>48944</v>
      </c>
      <c r="L28" s="16" t="n">
        <f aca="false">L26*L27</f>
        <v>50162</v>
      </c>
      <c r="M28" s="16" t="n">
        <f aca="false">M26*M27</f>
        <v>51422</v>
      </c>
      <c r="N28" s="16" t="n">
        <f aca="false">SUM(B28:M28)</f>
        <v>540750</v>
      </c>
    </row>
    <row r="29" customFormat="false" ht="7.5" hidden="false" customHeight="true" outlineLevel="0" collapsed="false"/>
    <row r="30" customFormat="false" ht="27.75" hidden="false" customHeight="true" outlineLevel="0" collapsed="false">
      <c r="A30" s="19" t="s">
        <v>40</v>
      </c>
      <c r="B30" s="20" t="n">
        <f aca="false">B12+B16+B20+B24+B28</f>
        <v>279600</v>
      </c>
      <c r="C30" s="20" t="n">
        <f aca="false">C12+C16+C20+C24+C28</f>
        <v>285818</v>
      </c>
      <c r="D30" s="20" t="n">
        <f aca="false">D12+D16+D20+D24+D28</f>
        <v>292171</v>
      </c>
      <c r="E30" s="20" t="n">
        <f aca="false">E12+E16+E20+E24+E28</f>
        <v>298766</v>
      </c>
      <c r="F30" s="20" t="n">
        <f aca="false">F12+F16+F20+F24+F28</f>
        <v>305482</v>
      </c>
      <c r="G30" s="20" t="n">
        <f aca="false">G12+G16+G20+G24+G28</f>
        <v>312363</v>
      </c>
      <c r="H30" s="20" t="n">
        <f aca="false">H12+H16+H20+H24+H28</f>
        <v>319486</v>
      </c>
      <c r="I30" s="20" t="n">
        <f aca="false">I12+I16+I20+I24+I28</f>
        <v>326774</v>
      </c>
      <c r="J30" s="20" t="n">
        <f aca="false">J12+J16+J20+J24+J28</f>
        <v>334274</v>
      </c>
      <c r="K30" s="20" t="n">
        <f aca="false">K12+K16+K20+K24+K28</f>
        <v>341939</v>
      </c>
      <c r="L30" s="20" t="n">
        <f aca="false">L12+L16+L20+L24+L28</f>
        <v>349846</v>
      </c>
      <c r="M30" s="20" t="n">
        <f aca="false">M12+M16+M20+M24+M28</f>
        <v>357932</v>
      </c>
      <c r="N30" s="20" t="n">
        <f aca="false">SUM(B30:M30)</f>
        <v>3804451</v>
      </c>
    </row>
    <row r="31" customFormat="false" ht="16.5" hidden="false" customHeight="true" outlineLevel="0" collapsed="false"/>
    <row r="32" customFormat="false" ht="24" hidden="false" customHeight="true" outlineLevel="0" collapsed="false">
      <c r="A32" s="4" t="s">
        <v>41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</row>
    <row r="33" customFormat="false" ht="15.75" hidden="false" customHeight="false" outlineLevel="0" collapsed="false">
      <c r="A33" s="21" t="s">
        <v>42</v>
      </c>
      <c r="B33" s="22" t="n">
        <f aca="false">IF(B30=0,"—",B12/B30)</f>
        <v>0.48068669527897</v>
      </c>
      <c r="C33" s="22" t="n">
        <f aca="false">IF(C30=0,"—",C12/C30)</f>
        <v>0.479633892896878</v>
      </c>
      <c r="D33" s="22" t="n">
        <f aca="false">IF(D30=0,"—",D12/D30)</f>
        <v>0.478548521242697</v>
      </c>
      <c r="E33" s="22" t="n">
        <f aca="false">IF(E30=0,"—",E12/E30)</f>
        <v>0.477403720637556</v>
      </c>
      <c r="F33" s="22" t="n">
        <f aca="false">IF(F30=0,"—",F12/F30)</f>
        <v>0.476257193549865</v>
      </c>
      <c r="G33" s="22" t="n">
        <f aca="false">IF(G30=0,"—",G12/G30)</f>
        <v>0.475043459052449</v>
      </c>
      <c r="H33" s="22" t="n">
        <f aca="false">IF(H30=0,"—",H12/H30)</f>
        <v>0.473786018792686</v>
      </c>
      <c r="I33" s="22" t="n">
        <f aca="false">IF(I30=0,"—",I12/I30)</f>
        <v>0.472473330191509</v>
      </c>
      <c r="J33" s="22" t="n">
        <f aca="false">IF(J30=0,"—",J12/J30)</f>
        <v>0.471170357251835</v>
      </c>
      <c r="K33" s="22" t="n">
        <f aca="false">IF(K30=0,"—",K12/K30)</f>
        <v>0.469820640523602</v>
      </c>
      <c r="L33" s="22" t="n">
        <f aca="false">IF(L30=0,"—",L12/L30)</f>
        <v>0.468446116291168</v>
      </c>
      <c r="M33" s="22" t="n">
        <f aca="false">IF(M30=0,"—",M12/M30)</f>
        <v>0.467016081266833</v>
      </c>
      <c r="N33" s="22" t="n">
        <f aca="false">IF(N30=0,"—",N12/N30)</f>
        <v>0.473857068996289</v>
      </c>
    </row>
    <row r="34" customFormat="false" ht="15.75" hidden="false" customHeight="false" outlineLevel="0" collapsed="false">
      <c r="A34" s="21" t="s">
        <v>43</v>
      </c>
      <c r="B34" s="22" t="n">
        <f aca="false">IF(B30=0,"—",B16/B30)</f>
        <v>0.175250357653791</v>
      </c>
      <c r="C34" s="22" t="n">
        <f aca="false">IF(C30=0,"—",C16/C30)</f>
        <v>0.176580901132889</v>
      </c>
      <c r="D34" s="22" t="n">
        <f aca="false">IF(D30=0,"—",D16/D30)</f>
        <v>0.17789239862957</v>
      </c>
      <c r="E34" s="22" t="n">
        <f aca="false">IF(E30=0,"—",E16/E30)</f>
        <v>0.179237262606856</v>
      </c>
      <c r="F34" s="22" t="n">
        <f aca="false">IF(F30=0,"—",F16/F30)</f>
        <v>0.180567103790076</v>
      </c>
      <c r="G34" s="22" t="n">
        <f aca="false">IF(G30=0,"—",G16/G30)</f>
        <v>0.181855725550081</v>
      </c>
      <c r="H34" s="22" t="n">
        <f aca="false">IF(H30=0,"—",H16/H30)</f>
        <v>0.183169215552481</v>
      </c>
      <c r="I34" s="22" t="n">
        <f aca="false">IF(I30=0,"—",I16/I30)</f>
        <v>0.184439398483355</v>
      </c>
      <c r="J34" s="22" t="n">
        <f aca="false">IF(J30=0,"—",J16/J30)</f>
        <v>0.185745825281057</v>
      </c>
      <c r="K34" s="22" t="n">
        <f aca="false">IF(K30=0,"—",K16/K30)</f>
        <v>0.187007039267238</v>
      </c>
      <c r="L34" s="22" t="n">
        <f aca="false">IF(L30=0,"—",L16/L30)</f>
        <v>0.188282844451559</v>
      </c>
      <c r="M34" s="22" t="n">
        <f aca="false">IF(M30=0,"—",M16/M30)</f>
        <v>0.18950526915727</v>
      </c>
      <c r="N34" s="22" t="n">
        <f aca="false">IF(N30=0,"—",N16/N30)</f>
        <v>0.18280824224047</v>
      </c>
    </row>
    <row r="35" customFormat="false" ht="15.75" hidden="false" customHeight="false" outlineLevel="0" collapsed="false">
      <c r="A35" s="21" t="s">
        <v>44</v>
      </c>
      <c r="B35" s="22" t="n">
        <f aca="false">IF(B30=0,"—",B20/B30)</f>
        <v>0.0965665236051502</v>
      </c>
      <c r="C35" s="22" t="n">
        <f aca="false">IF(C30=0,"—",C20/C30)</f>
        <v>0.0982443373055581</v>
      </c>
      <c r="D35" s="22" t="n">
        <f aca="false">IF(D30=0,"—",D20/D30)</f>
        <v>0.0999072460990311</v>
      </c>
      <c r="E35" s="22" t="n">
        <f aca="false">IF(E30=0,"—",E20/E30)</f>
        <v>0.101617988660022</v>
      </c>
      <c r="F35" s="22" t="n">
        <f aca="false">IF(F30=0,"—",F20/F30)</f>
        <v>0.103312142777643</v>
      </c>
      <c r="G35" s="22" t="n">
        <f aca="false">IF(G30=0,"—",G20/G30)</f>
        <v>0.105070062715494</v>
      </c>
      <c r="H35" s="22" t="n">
        <f aca="false">IF(H30=0,"—",H20/H30)</f>
        <v>0.106859142497637</v>
      </c>
      <c r="I35" s="22" t="n">
        <f aca="false">IF(I30=0,"—",I20/I30)</f>
        <v>0.108698978498901</v>
      </c>
      <c r="J35" s="22" t="n">
        <f aca="false">IF(J30=0,"—",J20/J30)</f>
        <v>0.110478230433716</v>
      </c>
      <c r="K35" s="22" t="n">
        <f aca="false">IF(K30=0,"—",K20/K30)</f>
        <v>0.112300732001907</v>
      </c>
      <c r="L35" s="22" t="n">
        <f aca="false">IF(L30=0,"—",L20/L30)</f>
        <v>0.114135934096717</v>
      </c>
      <c r="M35" s="22" t="n">
        <f aca="false">IF(M30=0,"—",M20/M30)</f>
        <v>0.115999687091403</v>
      </c>
      <c r="N35" s="22" t="n">
        <f aca="false">IF(N30=0,"—",N20/N30)</f>
        <v>0.106572538324189</v>
      </c>
    </row>
    <row r="36" customFormat="false" ht="15.75" hidden="false" customHeight="false" outlineLevel="0" collapsed="false">
      <c r="A36" s="21" t="s">
        <v>45</v>
      </c>
      <c r="B36" s="22" t="n">
        <f aca="false">IF(B30=0,"—",B24/B30)</f>
        <v>0.107296137339056</v>
      </c>
      <c r="C36" s="22" t="n">
        <f aca="false">IF(C30=0,"—",C24/C30)</f>
        <v>0.104961898830724</v>
      </c>
      <c r="D36" s="22" t="n">
        <f aca="false">IF(D30=0,"—",D24/D30)</f>
        <v>0.102679595168583</v>
      </c>
      <c r="E36" s="22" t="n">
        <f aca="false">IF(E30=0,"—",E24/E30)</f>
        <v>0.100413032272749</v>
      </c>
      <c r="F36" s="22" t="n">
        <f aca="false">IF(F30=0,"—",F24/F30)</f>
        <v>0.0982054589141095</v>
      </c>
      <c r="G36" s="22" t="n">
        <f aca="false">IF(G30=0,"—",G24/G30)</f>
        <v>0.0960421048587701</v>
      </c>
      <c r="H36" s="22" t="n">
        <f aca="false">IF(H30=0,"—",H24/H30)</f>
        <v>0.0939008282053048</v>
      </c>
      <c r="I36" s="22" t="n">
        <f aca="false">IF(I30=0,"—",I24/I30)</f>
        <v>0.0918065696781262</v>
      </c>
      <c r="J36" s="22" t="n">
        <f aca="false">IF(J30=0,"—",J24/J30)</f>
        <v>0.0897467347146353</v>
      </c>
      <c r="K36" s="22" t="n">
        <f aca="false">IF(K30=0,"—",K24/K30)</f>
        <v>0.0877349468764897</v>
      </c>
      <c r="L36" s="22" t="n">
        <f aca="false">IF(L30=0,"—",L24/L30)</f>
        <v>0.0857520166015904</v>
      </c>
      <c r="M36" s="22" t="n">
        <f aca="false">IF(M30=0,"—",M24/M30)</f>
        <v>0.0838148028117073</v>
      </c>
      <c r="N36" s="22" t="n">
        <f aca="false">IF(N30=0,"—",N24/N30)</f>
        <v>0.0946260051713112</v>
      </c>
    </row>
    <row r="37" customFormat="false" ht="15.75" hidden="false" customHeight="false" outlineLevel="0" collapsed="false">
      <c r="A37" s="21" t="s">
        <v>46</v>
      </c>
      <c r="B37" s="22" t="n">
        <f aca="false">IF(B30=0,"—",B28/B30)</f>
        <v>0.140200286123033</v>
      </c>
      <c r="C37" s="22" t="n">
        <f aca="false">IF(C30=0,"—",C28/C30)</f>
        <v>0.14057896983395</v>
      </c>
      <c r="D37" s="22" t="n">
        <f aca="false">IF(D30=0,"—",D28/D30)</f>
        <v>0.14097223886012</v>
      </c>
      <c r="E37" s="22" t="n">
        <f aca="false">IF(E30=0,"—",E28/E30)</f>
        <v>0.141327995822818</v>
      </c>
      <c r="F37" s="22" t="n">
        <f aca="false">IF(F30=0,"—",F28/F30)</f>
        <v>0.141658100968306</v>
      </c>
      <c r="G37" s="22" t="n">
        <f aca="false">IF(G30=0,"—",G28/G30)</f>
        <v>0.141988647823206</v>
      </c>
      <c r="H37" s="22" t="n">
        <f aca="false">IF(H30=0,"—",H28/H30)</f>
        <v>0.142284794951891</v>
      </c>
      <c r="I37" s="22" t="n">
        <f aca="false">IF(I30=0,"—",I28/I30)</f>
        <v>0.142581723148109</v>
      </c>
      <c r="J37" s="22" t="n">
        <f aca="false">IF(J30=0,"—",J28/J30)</f>
        <v>0.142858852318756</v>
      </c>
      <c r="K37" s="22" t="n">
        <f aca="false">IF(K30=0,"—",K28/K30)</f>
        <v>0.143136641330764</v>
      </c>
      <c r="L37" s="22" t="n">
        <f aca="false">IF(L30=0,"—",L28/L30)</f>
        <v>0.143383088558966</v>
      </c>
      <c r="M37" s="22" t="n">
        <f aca="false">IF(M30=0,"—",M28/M30)</f>
        <v>0.143664159672787</v>
      </c>
      <c r="N37" s="22" t="n">
        <f aca="false">IF(N30=0,"—",N28/N30)</f>
        <v>0.14213614526774</v>
      </c>
    </row>
    <row r="39" customFormat="false" ht="7.5" hidden="false" customHeight="true" outlineLevel="0" collapsed="false"/>
    <row r="40" customFormat="false" ht="15.75" hidden="false" customHeight="false" outlineLevel="0" collapsed="false">
      <c r="A40" s="23" t="s">
        <v>47</v>
      </c>
      <c r="B40" s="24" t="s">
        <v>16</v>
      </c>
      <c r="C40" s="22" t="n">
        <f aca="false">IF(B30=0,"—",(C30-B30)/B30)</f>
        <v>0.022238912732475</v>
      </c>
      <c r="D40" s="22" t="n">
        <f aca="false">IF(C30=0,"—",(D30-C30)/C30)</f>
        <v>0.0222274314423864</v>
      </c>
      <c r="E40" s="22" t="n">
        <f aca="false">IF(D30=0,"—",(E30-D30)/D30)</f>
        <v>0.0225723976712268</v>
      </c>
      <c r="F40" s="22" t="n">
        <f aca="false">IF(E30=0,"—",(F30-E30)/E30)</f>
        <v>0.0224791308247926</v>
      </c>
      <c r="G40" s="22" t="n">
        <f aca="false">IF(F30=0,"—",(G30-F30)/F30)</f>
        <v>0.0225250587595996</v>
      </c>
      <c r="H40" s="22" t="n">
        <f aca="false">IF(G30=0,"—",(H30-G30)/G30)</f>
        <v>0.0228035970969673</v>
      </c>
      <c r="I40" s="22" t="n">
        <f aca="false">IF(H30=0,"—",(I30-H30)/H30)</f>
        <v>0.0228116411986754</v>
      </c>
      <c r="J40" s="22" t="n">
        <f aca="false">IF(I30=0,"—",(J30-I30)/I30)</f>
        <v>0.0229516424195315</v>
      </c>
      <c r="K40" s="22" t="n">
        <f aca="false">IF(J30=0,"—",(K30-J30)/J30)</f>
        <v>0.0229302907195893</v>
      </c>
      <c r="L40" s="22" t="n">
        <f aca="false">IF(K30=0,"—",(L30-K30)/K30)</f>
        <v>0.0231240074984135</v>
      </c>
      <c r="M40" s="22" t="n">
        <f aca="false">IF(L30=0,"—",(M30-L30)/L30)</f>
        <v>0.023113026874682</v>
      </c>
      <c r="N40" s="22" t="n">
        <f aca="false">IF(B30=0,"—",(M30-B30)/B30)</f>
        <v>0.280157367668097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M31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13" min="2" style="0" width="16.66"/>
  </cols>
  <sheetData>
    <row r="1" customFormat="false" ht="30" hidden="false" customHeight="true" outlineLevel="0" collapsed="false">
      <c r="A1" s="25" t="s">
        <v>0</v>
      </c>
      <c r="B1" s="26" t="s">
        <v>48</v>
      </c>
      <c r="C1" s="26"/>
      <c r="D1" s="26"/>
      <c r="E1" s="26"/>
      <c r="F1" s="26" t="s">
        <v>49</v>
      </c>
      <c r="G1" s="26"/>
      <c r="H1" s="26"/>
      <c r="I1" s="26"/>
      <c r="J1" s="26" t="s">
        <v>50</v>
      </c>
      <c r="K1" s="26"/>
      <c r="L1" s="26"/>
      <c r="M1" s="26"/>
    </row>
    <row r="2" customFormat="false" ht="24" hidden="false" customHeight="true" outlineLevel="0" collapsed="false">
      <c r="A2" s="27"/>
      <c r="B2" s="28" t="s">
        <v>51</v>
      </c>
      <c r="C2" s="28" t="s">
        <v>52</v>
      </c>
      <c r="D2" s="28" t="s">
        <v>53</v>
      </c>
      <c r="E2" s="28" t="s">
        <v>54</v>
      </c>
      <c r="F2" s="28" t="s">
        <v>51</v>
      </c>
      <c r="G2" s="28" t="s">
        <v>52</v>
      </c>
      <c r="H2" s="28" t="s">
        <v>53</v>
      </c>
      <c r="I2" s="28" t="s">
        <v>54</v>
      </c>
      <c r="J2" s="28" t="s">
        <v>51</v>
      </c>
      <c r="K2" s="28" t="s">
        <v>52</v>
      </c>
      <c r="L2" s="28" t="s">
        <v>53</v>
      </c>
      <c r="M2" s="28" t="s">
        <v>54</v>
      </c>
    </row>
    <row r="3" customFormat="false" ht="24" hidden="false" customHeight="true" outlineLevel="0" collapsed="false">
      <c r="A3" s="29" t="s">
        <v>55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4" customFormat="false" ht="15.75" hidden="false" customHeight="false" outlineLevel="0" collapsed="false">
      <c r="A4" s="17" t="s">
        <v>56</v>
      </c>
      <c r="B4" s="30" t="n">
        <v>0.01</v>
      </c>
      <c r="C4" s="30" t="n">
        <v>0.01</v>
      </c>
      <c r="D4" s="30" t="n">
        <v>0.01</v>
      </c>
      <c r="E4" s="30" t="n">
        <v>0.01</v>
      </c>
      <c r="F4" s="30" t="n">
        <v>0.025</v>
      </c>
      <c r="G4" s="30" t="n">
        <v>0.025</v>
      </c>
      <c r="H4" s="30" t="n">
        <v>0.025</v>
      </c>
      <c r="I4" s="30" t="n">
        <v>0.025</v>
      </c>
      <c r="J4" s="30" t="n">
        <v>0.04</v>
      </c>
      <c r="K4" s="30" t="n">
        <v>0.04</v>
      </c>
      <c r="L4" s="30" t="n">
        <v>0.04</v>
      </c>
      <c r="M4" s="30" t="n">
        <v>0.04</v>
      </c>
    </row>
    <row r="5" customFormat="false" ht="15.75" hidden="false" customHeight="false" outlineLevel="0" collapsed="false">
      <c r="A5" s="17" t="s">
        <v>57</v>
      </c>
      <c r="B5" s="31" t="n">
        <v>0.95</v>
      </c>
      <c r="C5" s="31" t="n">
        <v>0.95</v>
      </c>
      <c r="D5" s="31" t="n">
        <v>0.95</v>
      </c>
      <c r="E5" s="31" t="n">
        <v>0.95</v>
      </c>
      <c r="F5" s="31" t="n">
        <v>1</v>
      </c>
      <c r="G5" s="31" t="n">
        <v>1</v>
      </c>
      <c r="H5" s="31" t="n">
        <v>1</v>
      </c>
      <c r="I5" s="31" t="n">
        <v>1</v>
      </c>
      <c r="J5" s="31" t="n">
        <v>1.05</v>
      </c>
      <c r="K5" s="31" t="n">
        <v>1.05</v>
      </c>
      <c r="L5" s="31" t="n">
        <v>1.05</v>
      </c>
      <c r="M5" s="31" t="n">
        <v>1.05</v>
      </c>
    </row>
    <row r="6" customFormat="false" ht="15.75" hidden="false" customHeight="false" outlineLevel="0" collapsed="false">
      <c r="A6" s="17" t="s">
        <v>58</v>
      </c>
      <c r="B6" s="32" t="n">
        <v>0.05</v>
      </c>
      <c r="C6" s="32" t="n">
        <v>0.05</v>
      </c>
      <c r="D6" s="32" t="n">
        <v>0.1</v>
      </c>
      <c r="E6" s="32" t="n">
        <v>0</v>
      </c>
      <c r="F6" s="32" t="n">
        <v>0.08</v>
      </c>
      <c r="G6" s="32" t="n">
        <v>0.08</v>
      </c>
      <c r="H6" s="32" t="n">
        <v>0.15</v>
      </c>
      <c r="I6" s="32" t="n">
        <v>0</v>
      </c>
      <c r="J6" s="32" t="n">
        <v>0.1</v>
      </c>
      <c r="K6" s="32" t="n">
        <v>0.1</v>
      </c>
      <c r="L6" s="32" t="n">
        <v>0.2</v>
      </c>
      <c r="M6" s="32" t="n">
        <v>0</v>
      </c>
    </row>
    <row r="7" customFormat="false" ht="15.75" hidden="false" customHeight="false" outlineLevel="0" collapsed="false">
      <c r="A7" s="17" t="s">
        <v>59</v>
      </c>
      <c r="B7" s="33" t="n">
        <v>0</v>
      </c>
      <c r="C7" s="33" t="n">
        <v>0</v>
      </c>
      <c r="D7" s="33" t="n">
        <v>0</v>
      </c>
      <c r="E7" s="33" t="n">
        <v>0.08</v>
      </c>
      <c r="F7" s="33" t="n">
        <v>0</v>
      </c>
      <c r="G7" s="33" t="n">
        <v>0</v>
      </c>
      <c r="H7" s="33" t="n">
        <v>0</v>
      </c>
      <c r="I7" s="33" t="n">
        <v>0.12</v>
      </c>
      <c r="J7" s="33" t="n">
        <v>0</v>
      </c>
      <c r="K7" s="33" t="n">
        <v>0</v>
      </c>
      <c r="L7" s="33" t="n">
        <v>0</v>
      </c>
      <c r="M7" s="33" t="n">
        <v>0.15</v>
      </c>
    </row>
    <row r="8" customFormat="false" ht="7.5" hidden="false" customHeight="true" outlineLevel="0" collapsed="false"/>
    <row r="9" customFormat="false" ht="24" hidden="false" customHeight="true" outlineLevel="0" collapsed="false">
      <c r="A9" s="29" t="s">
        <v>22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customFormat="false" ht="15.75" hidden="false" customHeight="false" outlineLevel="0" collapsed="false">
      <c r="A10" s="18" t="s">
        <v>60</v>
      </c>
      <c r="B10" s="34" t="n">
        <f aca="false">('Monthly Forecast'!B12+'Monthly Forecast'!C12+'Monthly Forecast'!D12)*B$5*(1+B$6+B$7)</f>
        <v>410277.735</v>
      </c>
      <c r="C10" s="34" t="n">
        <f aca="false">('Monthly Forecast'!E12+'Monthly Forecast'!F12+'Monthly Forecast'!G12)*C$5*(1+C$6+C$7)</f>
        <v>435414.735</v>
      </c>
      <c r="D10" s="34" t="n">
        <f aca="false">('Monthly Forecast'!H12+'Monthly Forecast'!I12+'Monthly Forecast'!J12)*D$5*(1+D$6+D$7)</f>
        <v>484106.7</v>
      </c>
      <c r="E10" s="34" t="n">
        <f aca="false">('Monthly Forecast'!K12+'Monthly Forecast'!L12+'Monthly Forecast'!M12)*E$5*(1+E$6+E$7)</f>
        <v>504478.044</v>
      </c>
      <c r="F10" s="34" t="n">
        <f aca="false">('Monthly Forecast'!B12+'Monthly Forecast'!C12+'Monthly Forecast'!D12)*F$5*(1+F$6+F$7)</f>
        <v>444210.48</v>
      </c>
      <c r="G10" s="34" t="n">
        <f aca="false">('Monthly Forecast'!E12+'Monthly Forecast'!F12+'Monthly Forecast'!G12)*G$5*(1+G$6+G$7)</f>
        <v>471426.48</v>
      </c>
      <c r="H10" s="34" t="n">
        <f aca="false">('Monthly Forecast'!H12+'Monthly Forecast'!I12+'Monthly Forecast'!J12)*H$5*(1+H$6+H$7)</f>
        <v>532749</v>
      </c>
      <c r="I10" s="34" t="n">
        <f aca="false">('Monthly Forecast'!K12+'Monthly Forecast'!L12+'Monthly Forecast'!M12)*I$5*(1+I$6+I$7)</f>
        <v>550697.28</v>
      </c>
      <c r="J10" s="34" t="n">
        <f aca="false">('Monthly Forecast'!B12+'Monthly Forecast'!C12+'Monthly Forecast'!D12)*J$5*(1+J$6+J$7)</f>
        <v>475058.43</v>
      </c>
      <c r="K10" s="34" t="n">
        <f aca="false">('Monthly Forecast'!E12+'Monthly Forecast'!F12+'Monthly Forecast'!G12)*K$5*(1+K$6+K$7)</f>
        <v>504164.43</v>
      </c>
      <c r="L10" s="34" t="n">
        <f aca="false">('Monthly Forecast'!H12+'Monthly Forecast'!I12+'Monthly Forecast'!J12)*L$5*(1+L$6+L$7)</f>
        <v>583707.6</v>
      </c>
      <c r="M10" s="34" t="n">
        <f aca="false">('Monthly Forecast'!K12+'Monthly Forecast'!L12+'Monthly Forecast'!M12)*M$5*(1+M$6+M$7)</f>
        <v>593720.505</v>
      </c>
    </row>
    <row r="11" customFormat="false" ht="24" hidden="false" customHeight="true" outlineLevel="0" collapsed="false">
      <c r="A11" s="29" t="s">
        <v>26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</row>
    <row r="12" customFormat="false" ht="15.75" hidden="false" customHeight="false" outlineLevel="0" collapsed="false">
      <c r="A12" s="18" t="s">
        <v>60</v>
      </c>
      <c r="B12" s="34" t="n">
        <f aca="false">('Monthly Forecast'!B16+'Monthly Forecast'!C16+'Monthly Forecast'!D16)*B$5*(1+B$6+B$7)</f>
        <v>151066.3875</v>
      </c>
      <c r="C12" s="34" t="n">
        <f aca="false">('Monthly Forecast'!E16+'Monthly Forecast'!F16+'Monthly Forecast'!G16)*C$5*(1+C$6+C$7)</f>
        <v>165101.2125</v>
      </c>
      <c r="D12" s="34" t="n">
        <f aca="false">('Monthly Forecast'!H16+'Monthly Forecast'!I16+'Monthly Forecast'!J16)*D$5*(1+D$6+D$7)</f>
        <v>189019.6</v>
      </c>
      <c r="E12" s="34" t="n">
        <f aca="false">('Monthly Forecast'!K16+'Monthly Forecast'!L16+'Monthly Forecast'!M16)*E$5*(1+E$6+E$7)</f>
        <v>202783.77</v>
      </c>
      <c r="F12" s="34" t="n">
        <f aca="false">('Monthly Forecast'!B16+'Monthly Forecast'!C16+'Monthly Forecast'!D16)*F$5*(1+F$6+F$7)</f>
        <v>163560.6</v>
      </c>
      <c r="G12" s="34" t="n">
        <f aca="false">('Monthly Forecast'!E16+'Monthly Forecast'!F16+'Monthly Forecast'!G16)*G$5*(1+G$6+G$7)</f>
        <v>178756.2</v>
      </c>
      <c r="H12" s="34" t="n">
        <f aca="false">('Monthly Forecast'!H16+'Monthly Forecast'!I16+'Monthly Forecast'!J16)*H$5*(1+H$6+H$7)</f>
        <v>208012</v>
      </c>
      <c r="I12" s="34" t="n">
        <f aca="false">('Monthly Forecast'!K16+'Monthly Forecast'!L16+'Monthly Forecast'!M16)*I$5*(1+I$6+I$7)</f>
        <v>221362.4</v>
      </c>
      <c r="J12" s="34" t="n">
        <f aca="false">('Monthly Forecast'!B16+'Monthly Forecast'!C16+'Monthly Forecast'!D16)*J$5*(1+J$6+J$7)</f>
        <v>174918.975</v>
      </c>
      <c r="K12" s="34" t="n">
        <f aca="false">('Monthly Forecast'!E16+'Monthly Forecast'!F16+'Monthly Forecast'!G16)*K$5*(1+K$6+K$7)</f>
        <v>191169.825</v>
      </c>
      <c r="L12" s="34" t="n">
        <f aca="false">('Monthly Forecast'!H16+'Monthly Forecast'!I16+'Monthly Forecast'!J16)*L$5*(1+L$6+L$7)</f>
        <v>227908.8</v>
      </c>
      <c r="M12" s="34" t="n">
        <f aca="false">('Monthly Forecast'!K16+'Monthly Forecast'!L16+'Monthly Forecast'!M16)*M$5*(1+M$6+M$7)</f>
        <v>238656.3375</v>
      </c>
    </row>
    <row r="13" customFormat="false" ht="24" hidden="false" customHeight="true" outlineLevel="0" collapsed="false">
      <c r="A13" s="29" t="s">
        <v>30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customFormat="false" ht="15.75" hidden="false" customHeight="false" outlineLevel="0" collapsed="false">
      <c r="A14" s="18" t="s">
        <v>60</v>
      </c>
      <c r="B14" s="34" t="n">
        <f aca="false">('Monthly Forecast'!B20+'Monthly Forecast'!C20+'Monthly Forecast'!D20)*B$5*(1+B$6+B$7)</f>
        <v>84059.325</v>
      </c>
      <c r="C14" s="34" t="n">
        <f aca="false">('Monthly Forecast'!E20+'Monthly Forecast'!F20+'Monthly Forecast'!G20)*C$5*(1+C$6+C$7)</f>
        <v>94503.15</v>
      </c>
      <c r="D14" s="34" t="n">
        <f aca="false">('Monthly Forecast'!H20+'Monthly Forecast'!I20+'Monthly Forecast'!J20)*D$5*(1+D$6+D$7)</f>
        <v>111386.55</v>
      </c>
      <c r="E14" s="34" t="n">
        <f aca="false">('Monthly Forecast'!K20+'Monthly Forecast'!L20+'Monthly Forecast'!M20)*E$5*(1+E$6+E$7)</f>
        <v>122966.1</v>
      </c>
      <c r="F14" s="34" t="n">
        <f aca="false">('Monthly Forecast'!B20+'Monthly Forecast'!C20+'Monthly Forecast'!D20)*F$5*(1+F$6+F$7)</f>
        <v>91011.6</v>
      </c>
      <c r="G14" s="34" t="n">
        <f aca="false">('Monthly Forecast'!E20+'Monthly Forecast'!F20+'Monthly Forecast'!G20)*G$5*(1+G$6+G$7)</f>
        <v>102319.2</v>
      </c>
      <c r="H14" s="34" t="n">
        <f aca="false">('Monthly Forecast'!H20+'Monthly Forecast'!I20+'Monthly Forecast'!J20)*H$5*(1+H$6+H$7)</f>
        <v>122578.5</v>
      </c>
      <c r="I14" s="34" t="n">
        <f aca="false">('Monthly Forecast'!K20+'Monthly Forecast'!L20+'Monthly Forecast'!M20)*I$5*(1+I$6+I$7)</f>
        <v>134232</v>
      </c>
      <c r="J14" s="34" t="n">
        <f aca="false">('Monthly Forecast'!B20+'Monthly Forecast'!C20+'Monthly Forecast'!D20)*J$5*(1+J$6+J$7)</f>
        <v>97331.85</v>
      </c>
      <c r="K14" s="34" t="n">
        <f aca="false">('Monthly Forecast'!E20+'Monthly Forecast'!F20+'Monthly Forecast'!G20)*K$5*(1+K$6+K$7)</f>
        <v>109424.7</v>
      </c>
      <c r="L14" s="34" t="n">
        <f aca="false">('Monthly Forecast'!H20+'Monthly Forecast'!I20+'Monthly Forecast'!J20)*L$5*(1+L$6+L$7)</f>
        <v>134303.4</v>
      </c>
      <c r="M14" s="34" t="n">
        <f aca="false">('Monthly Forecast'!K20+'Monthly Forecast'!L20+'Monthly Forecast'!M20)*M$5*(1+M$6+M$7)</f>
        <v>144718.875</v>
      </c>
    </row>
    <row r="15" customFormat="false" ht="24" hidden="false" customHeight="true" outlineLevel="0" collapsed="false">
      <c r="A15" s="29" t="s">
        <v>32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</row>
    <row r="16" customFormat="false" ht="15.75" hidden="false" customHeight="false" outlineLevel="0" collapsed="false">
      <c r="A16" s="18" t="s">
        <v>60</v>
      </c>
      <c r="B16" s="34" t="n">
        <f aca="false">('Monthly Forecast'!B24+'Monthly Forecast'!C24+'Monthly Forecast'!D24)*B$5*(1+B$6+B$7)</f>
        <v>89775</v>
      </c>
      <c r="C16" s="34" t="n">
        <f aca="false">('Monthly Forecast'!E24+'Monthly Forecast'!F24+'Monthly Forecast'!G24)*C$5*(1+C$6+C$7)</f>
        <v>89775</v>
      </c>
      <c r="D16" s="34" t="n">
        <f aca="false">('Monthly Forecast'!H24+'Monthly Forecast'!I24+'Monthly Forecast'!J24)*D$5*(1+D$6+D$7)</f>
        <v>94050</v>
      </c>
      <c r="E16" s="34" t="n">
        <f aca="false">('Monthly Forecast'!K24+'Monthly Forecast'!L24+'Monthly Forecast'!M24)*E$5*(1+E$6+E$7)</f>
        <v>92340</v>
      </c>
      <c r="F16" s="34" t="n">
        <f aca="false">('Monthly Forecast'!B24+'Monthly Forecast'!C24+'Monthly Forecast'!D24)*F$5*(1+F$6+F$7)</f>
        <v>97200</v>
      </c>
      <c r="G16" s="34" t="n">
        <f aca="false">('Monthly Forecast'!E24+'Monthly Forecast'!F24+'Monthly Forecast'!G24)*G$5*(1+G$6+G$7)</f>
        <v>97200</v>
      </c>
      <c r="H16" s="34" t="n">
        <f aca="false">('Monthly Forecast'!H24+'Monthly Forecast'!I24+'Monthly Forecast'!J24)*H$5*(1+H$6+H$7)</f>
        <v>103500</v>
      </c>
      <c r="I16" s="34" t="n">
        <f aca="false">('Monthly Forecast'!K24+'Monthly Forecast'!L24+'Monthly Forecast'!M24)*I$5*(1+I$6+I$7)</f>
        <v>100800</v>
      </c>
      <c r="J16" s="34" t="n">
        <f aca="false">('Monthly Forecast'!B24+'Monthly Forecast'!C24+'Monthly Forecast'!D24)*J$5*(1+J$6+J$7)</f>
        <v>103950</v>
      </c>
      <c r="K16" s="34" t="n">
        <f aca="false">('Monthly Forecast'!E24+'Monthly Forecast'!F24+'Monthly Forecast'!G24)*K$5*(1+K$6+K$7)</f>
        <v>103950</v>
      </c>
      <c r="L16" s="34" t="n">
        <f aca="false">('Monthly Forecast'!H24+'Monthly Forecast'!I24+'Monthly Forecast'!J24)*L$5*(1+L$6+L$7)</f>
        <v>113400</v>
      </c>
      <c r="M16" s="34" t="n">
        <f aca="false">('Monthly Forecast'!K24+'Monthly Forecast'!L24+'Monthly Forecast'!M24)*M$5*(1+M$6+M$7)</f>
        <v>108675</v>
      </c>
    </row>
    <row r="17" customFormat="false" ht="24" hidden="false" customHeight="true" outlineLevel="0" collapsed="false">
      <c r="A17" s="29" t="s">
        <v>36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</row>
    <row r="18" customFormat="false" ht="15.75" hidden="false" customHeight="false" outlineLevel="0" collapsed="false">
      <c r="A18" s="18" t="s">
        <v>60</v>
      </c>
      <c r="B18" s="34" t="n">
        <f aca="false">('Monthly Forecast'!B28+'Monthly Forecast'!C28+'Monthly Forecast'!D28)*B$5*(1+B$6+B$7)</f>
        <v>120266.58</v>
      </c>
      <c r="C18" s="34" t="n">
        <f aca="false">('Monthly Forecast'!E28+'Monthly Forecast'!F28+'Monthly Forecast'!G28)*C$5*(1+C$6+C$7)</f>
        <v>129525.375</v>
      </c>
      <c r="D18" s="34" t="n">
        <f aca="false">('Monthly Forecast'!H28+'Monthly Forecast'!I28+'Monthly Forecast'!J28)*D$5*(1+D$6+D$7)</f>
        <v>146095.18</v>
      </c>
      <c r="E18" s="34" t="n">
        <f aca="false">('Monthly Forecast'!K28+'Monthly Forecast'!L28+'Monthly Forecast'!M28)*E$5*(1+E$6+E$7)</f>
        <v>154441.728</v>
      </c>
      <c r="F18" s="34" t="n">
        <f aca="false">('Monthly Forecast'!B28+'Monthly Forecast'!C28+'Monthly Forecast'!D28)*F$5*(1+F$6+F$7)</f>
        <v>130213.44</v>
      </c>
      <c r="G18" s="34" t="n">
        <f aca="false">('Monthly Forecast'!E28+'Monthly Forecast'!F28+'Monthly Forecast'!G28)*G$5*(1+G$6+G$7)</f>
        <v>140238</v>
      </c>
      <c r="H18" s="34" t="n">
        <f aca="false">('Monthly Forecast'!H28+'Monthly Forecast'!I28+'Monthly Forecast'!J28)*H$5*(1+H$6+H$7)</f>
        <v>160774.6</v>
      </c>
      <c r="I18" s="34" t="n">
        <f aca="false">('Monthly Forecast'!K28+'Monthly Forecast'!L28+'Monthly Forecast'!M28)*I$5*(1+I$6+I$7)</f>
        <v>168591.36</v>
      </c>
      <c r="J18" s="34" t="n">
        <f aca="false">('Monthly Forecast'!B28+'Monthly Forecast'!C28+'Monthly Forecast'!D28)*J$5*(1+J$6+J$7)</f>
        <v>139256.04</v>
      </c>
      <c r="K18" s="34" t="n">
        <f aca="false">('Monthly Forecast'!E28+'Monthly Forecast'!F28+'Monthly Forecast'!G28)*K$5*(1+K$6+K$7)</f>
        <v>149976.75</v>
      </c>
      <c r="L18" s="34" t="n">
        <f aca="false">('Monthly Forecast'!H28+'Monthly Forecast'!I28+'Monthly Forecast'!J28)*L$5*(1+L$6+L$7)</f>
        <v>176153.04</v>
      </c>
      <c r="M18" s="34" t="n">
        <f aca="false">('Monthly Forecast'!K28+'Monthly Forecast'!L28+'Monthly Forecast'!M28)*M$5*(1+M$6+M$7)</f>
        <v>181762.56</v>
      </c>
    </row>
    <row r="19" customFormat="false" ht="7.5" hidden="false" customHeight="true" outlineLevel="0" collapsed="false"/>
    <row r="20" customFormat="false" ht="27.75" hidden="false" customHeight="true" outlineLevel="0" collapsed="false">
      <c r="A20" s="35" t="s">
        <v>61</v>
      </c>
      <c r="B20" s="36" t="n">
        <f aca="false">B10+B12+B14+B16+B18</f>
        <v>855445.0275</v>
      </c>
      <c r="C20" s="36" t="n">
        <f aca="false">C10+C12+C14+C16+C18</f>
        <v>914319.4725</v>
      </c>
      <c r="D20" s="36" t="n">
        <f aca="false">D10+D12+D14+D16+D18</f>
        <v>1024658.03</v>
      </c>
      <c r="E20" s="36" t="n">
        <f aca="false">E10+E12+E14+E16+E18</f>
        <v>1077009.642</v>
      </c>
      <c r="F20" s="36" t="n">
        <f aca="false">F10+F12+F14+F16+F18</f>
        <v>926196.12</v>
      </c>
      <c r="G20" s="36" t="n">
        <f aca="false">G10+G12+G14+G16+G18</f>
        <v>989939.88</v>
      </c>
      <c r="H20" s="36" t="n">
        <f aca="false">H10+H12+H14+H16+H18</f>
        <v>1127614.1</v>
      </c>
      <c r="I20" s="36" t="n">
        <f aca="false">I10+I12+I14+I16+I18</f>
        <v>1175683.04</v>
      </c>
      <c r="J20" s="36" t="n">
        <f aca="false">J10+J12+J14+J16+J18</f>
        <v>990515.295</v>
      </c>
      <c r="K20" s="36" t="n">
        <f aca="false">K10+K12+K14+K16+K18</f>
        <v>1058685.705</v>
      </c>
      <c r="L20" s="36" t="n">
        <f aca="false">L10+L12+L14+L16+L18</f>
        <v>1235472.84</v>
      </c>
      <c r="M20" s="36" t="n">
        <f aca="false">M10+M12+M14+M16+M18</f>
        <v>1267533.2775</v>
      </c>
    </row>
    <row r="21" customFormat="false" ht="7.5" hidden="false" customHeight="true" outlineLevel="0" collapsed="false"/>
    <row r="22" customFormat="false" ht="24" hidden="false" customHeight="true" outlineLevel="0" collapsed="false">
      <c r="A22" s="29" t="s">
        <v>62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customFormat="false" ht="18" hidden="false" customHeight="true" outlineLevel="0" collapsed="false">
      <c r="A23" s="23" t="s">
        <v>63</v>
      </c>
      <c r="B23" s="37" t="n">
        <f aca="false">SUM(B20:E20)</f>
        <v>3871432.172</v>
      </c>
      <c r="C23" s="37"/>
      <c r="D23" s="37"/>
      <c r="E23" s="37"/>
      <c r="F23" s="37" t="n">
        <f aca="false">SUM(F20:I20)</f>
        <v>4219433.14</v>
      </c>
      <c r="G23" s="37"/>
      <c r="H23" s="37"/>
      <c r="I23" s="37"/>
      <c r="J23" s="37" t="n">
        <f aca="false">SUM(J20:M20)</f>
        <v>4552207.1175</v>
      </c>
      <c r="K23" s="37"/>
      <c r="L23" s="37"/>
      <c r="M23" s="37"/>
    </row>
    <row r="24" customFormat="false" ht="15.75" hidden="false" customHeight="false" outlineLevel="0" collapsed="false">
      <c r="A24" s="21" t="s">
        <v>64</v>
      </c>
      <c r="B24" s="38" t="n">
        <f aca="false">IF(F23=0,"—",(B23-F23)/F23)</f>
        <v>-0.08247576308319</v>
      </c>
      <c r="C24" s="38"/>
      <c r="D24" s="38"/>
      <c r="E24" s="38"/>
      <c r="F24" s="39" t="s">
        <v>65</v>
      </c>
      <c r="G24" s="39"/>
      <c r="H24" s="39"/>
      <c r="I24" s="39"/>
      <c r="J24" s="38" t="n">
        <f aca="false">IF(F23=0,"—",(J23-F23)/F23)</f>
        <v>0.0788669867393607</v>
      </c>
      <c r="K24" s="38"/>
      <c r="L24" s="38"/>
      <c r="M24" s="38"/>
    </row>
    <row r="25" customFormat="false" ht="7.5" hidden="false" customHeight="true" outlineLevel="0" collapsed="false"/>
    <row r="26" customFormat="false" ht="24" hidden="false" customHeight="true" outlineLevel="0" collapsed="false">
      <c r="A26" s="29" t="s">
        <v>66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</row>
    <row r="27" customFormat="false" ht="15.75" hidden="false" customHeight="false" outlineLevel="0" collapsed="false">
      <c r="A27" s="21" t="s">
        <v>67</v>
      </c>
      <c r="B27" s="40" t="n">
        <f aca="false">B23</f>
        <v>3871432.172</v>
      </c>
      <c r="C27" s="40"/>
      <c r="D27" s="40"/>
      <c r="E27" s="40"/>
      <c r="F27" s="40" t="n">
        <f aca="false">F23</f>
        <v>4219433.14</v>
      </c>
      <c r="G27" s="40"/>
      <c r="H27" s="40"/>
      <c r="I27" s="40"/>
      <c r="J27" s="40" t="n">
        <f aca="false">J23</f>
        <v>4552207.1175</v>
      </c>
      <c r="K27" s="40"/>
      <c r="L27" s="40"/>
      <c r="M27" s="40"/>
    </row>
    <row r="28" customFormat="false" ht="15.75" hidden="false" customHeight="false" outlineLevel="0" collapsed="false">
      <c r="A28" s="21" t="s">
        <v>68</v>
      </c>
      <c r="B28" s="40" t="n">
        <f aca="false">B23/4</f>
        <v>967858.043</v>
      </c>
      <c r="C28" s="40"/>
      <c r="D28" s="40"/>
      <c r="E28" s="40"/>
      <c r="F28" s="40" t="n">
        <f aca="false">F23/4</f>
        <v>1054858.285</v>
      </c>
      <c r="G28" s="40"/>
      <c r="H28" s="40"/>
      <c r="I28" s="40"/>
      <c r="J28" s="40" t="n">
        <f aca="false">J23/4</f>
        <v>1138051.779375</v>
      </c>
      <c r="K28" s="40"/>
      <c r="L28" s="40"/>
      <c r="M28" s="40"/>
    </row>
    <row r="29" customFormat="false" ht="15.75" hidden="false" customHeight="false" outlineLevel="0" collapsed="false">
      <c r="A29" s="21" t="s">
        <v>69</v>
      </c>
      <c r="B29" s="40" t="n">
        <f aca="false">MAX(B20:E20)</f>
        <v>1077009.642</v>
      </c>
      <c r="C29" s="40"/>
      <c r="D29" s="40"/>
      <c r="E29" s="40"/>
      <c r="F29" s="40" t="n">
        <f aca="false">MAX(F20:I20)</f>
        <v>1175683.04</v>
      </c>
      <c r="G29" s="40"/>
      <c r="H29" s="40"/>
      <c r="I29" s="40"/>
      <c r="J29" s="40" t="n">
        <f aca="false">MAX(J20:M20)</f>
        <v>1267533.2775</v>
      </c>
      <c r="K29" s="40"/>
      <c r="L29" s="40"/>
      <c r="M29" s="40"/>
    </row>
    <row r="30" customFormat="false" ht="15.75" hidden="false" customHeight="false" outlineLevel="0" collapsed="false">
      <c r="A30" s="21" t="s">
        <v>70</v>
      </c>
      <c r="B30" s="40" t="n">
        <f aca="false">MIN(B20:E20)</f>
        <v>855445.0275</v>
      </c>
      <c r="C30" s="40"/>
      <c r="D30" s="40"/>
      <c r="E30" s="40"/>
      <c r="F30" s="40" t="n">
        <f aca="false">MIN(F20:I20)</f>
        <v>926196.12</v>
      </c>
      <c r="G30" s="40"/>
      <c r="H30" s="40"/>
      <c r="I30" s="40"/>
      <c r="J30" s="40" t="n">
        <f aca="false">MIN(J20:M20)</f>
        <v>990515.295</v>
      </c>
      <c r="K30" s="40"/>
      <c r="L30" s="40"/>
      <c r="M30" s="40"/>
    </row>
    <row r="31" customFormat="false" ht="15.75" hidden="false" customHeight="false" outlineLevel="0" collapsed="false">
      <c r="A31" s="21" t="s">
        <v>71</v>
      </c>
      <c r="B31" s="40" t="n">
        <f aca="false">STDEV(B20:E20)</f>
        <v>101066.602911881</v>
      </c>
      <c r="C31" s="40"/>
      <c r="D31" s="40"/>
      <c r="E31" s="40"/>
      <c r="F31" s="40" t="n">
        <f aca="false">STDEV(F20:I20)</f>
        <v>116419.331223177</v>
      </c>
      <c r="G31" s="40"/>
      <c r="H31" s="40"/>
      <c r="I31" s="40"/>
      <c r="J31" s="40" t="n">
        <f aca="false">STDEV(J20:M20)</f>
        <v>134563.875035151</v>
      </c>
      <c r="K31" s="40"/>
      <c r="L31" s="40"/>
      <c r="M31" s="40"/>
    </row>
  </sheetData>
  <mergeCells count="24">
    <mergeCell ref="B1:E1"/>
    <mergeCell ref="F1:I1"/>
    <mergeCell ref="J1:M1"/>
    <mergeCell ref="B23:E23"/>
    <mergeCell ref="F23:I23"/>
    <mergeCell ref="J23:M23"/>
    <mergeCell ref="B24:E24"/>
    <mergeCell ref="F24:I24"/>
    <mergeCell ref="J24:M24"/>
    <mergeCell ref="B27:E27"/>
    <mergeCell ref="F27:I27"/>
    <mergeCell ref="J27:M27"/>
    <mergeCell ref="B28:E28"/>
    <mergeCell ref="F28:I28"/>
    <mergeCell ref="J28:M28"/>
    <mergeCell ref="B29:E29"/>
    <mergeCell ref="F29:I29"/>
    <mergeCell ref="J29:M29"/>
    <mergeCell ref="B30:E30"/>
    <mergeCell ref="F30:I30"/>
    <mergeCell ref="J30:M30"/>
    <mergeCell ref="B31:E31"/>
    <mergeCell ref="F31:I31"/>
    <mergeCell ref="J31:M3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M46"/>
  <sheetViews>
    <sheetView showFormulas="false" showGridLines="true" showRowColHeaders="true" showZeros="true" rightToLeft="false" tabSelected="true" showOutlineSymbols="true" defaultGridColor="true" view="normal" topLeftCell="A11" colorId="64" zoomScale="100" zoomScaleNormal="100" zoomScalePageLayoutView="100" workbookViewId="0">
      <selection pane="topLeft" activeCell="A1" activeCellId="0" sqref="A1"/>
    </sheetView>
  </sheetViews>
  <sheetFormatPr defaultColWidth="10.69140625" defaultRowHeight="15.75" customHeight="false" zeroHeight="false" outlineLevelRow="3" outlineLevelCol="0"/>
  <cols>
    <col collapsed="false" customWidth="true" hidden="false" outlineLevel="0" max="1" min="1" style="0" width="41.66"/>
    <col collapsed="false" customWidth="true" hidden="false" outlineLevel="0" max="4" min="2" style="0" width="13.33"/>
    <col collapsed="false" customWidth="true" hidden="false" outlineLevel="0" max="5" min="5" style="0" width="33.33"/>
    <col collapsed="false" customWidth="true" hidden="false" outlineLevel="0" max="6" min="6" style="0" width="21.66"/>
  </cols>
  <sheetData>
    <row r="1" customFormat="false" ht="36" hidden="false" customHeight="true" outlineLevel="0" collapsed="false">
      <c r="A1" s="41" t="s">
        <v>72</v>
      </c>
      <c r="B1" s="41"/>
      <c r="C1" s="41"/>
      <c r="D1" s="41"/>
      <c r="E1" s="41"/>
      <c r="F1" s="41"/>
      <c r="G1" s="41"/>
      <c r="H1" s="41"/>
    </row>
    <row r="3" customFormat="false" ht="24" hidden="false" customHeight="true" outlineLevel="0" collapsed="false">
      <c r="A3" s="29" t="s">
        <v>73</v>
      </c>
      <c r="B3" s="29"/>
      <c r="C3" s="29"/>
      <c r="D3" s="29"/>
      <c r="E3" s="29"/>
      <c r="F3" s="29"/>
      <c r="G3" s="29"/>
      <c r="H3" s="29"/>
    </row>
    <row r="4" customFormat="false" ht="18" hidden="false" customHeight="true" outlineLevel="0" collapsed="false">
      <c r="A4" s="21" t="s">
        <v>74</v>
      </c>
      <c r="B4" s="37" t="n">
        <f aca="false">'Monthly Forecast'!N30</f>
        <v>3804451</v>
      </c>
      <c r="C4" s="37"/>
      <c r="D4" s="37"/>
      <c r="E4" s="21" t="s">
        <v>75</v>
      </c>
      <c r="F4" s="42" t="str">
        <f aca="false" t="array" ref="F4:F4">INDEX({"Jan","Feb","Mar","Apr","May","Jun","Jul","Aug","Sep","Oct","Nov","Dec"},MATCH(MAX('Monthly Forecast'!B30:M30),'Monthly Forecast'!B30:M30,0))</f>
        <v>Dec</v>
      </c>
    </row>
    <row r="5" customFormat="false" ht="18" hidden="false" customHeight="true" outlineLevel="0" collapsed="false">
      <c r="A5" s="21" t="s">
        <v>76</v>
      </c>
      <c r="B5" s="37" t="n">
        <f aca="false">'Monthly Forecast'!N30/12</f>
        <v>317037.583333333</v>
      </c>
      <c r="C5" s="37"/>
      <c r="D5" s="37"/>
      <c r="E5" s="43" t="s">
        <v>77</v>
      </c>
      <c r="F5" s="44" t="n">
        <f aca="false">'Scenario Analysis'!B23</f>
        <v>3871432.172</v>
      </c>
    </row>
    <row r="6" customFormat="false" ht="18" hidden="false" customHeight="true" outlineLevel="0" collapsed="false">
      <c r="A6" s="21" t="s">
        <v>78</v>
      </c>
      <c r="B6" s="37" t="n">
        <f aca="false">MAX('Monthly Forecast'!B30:M30)</f>
        <v>357932</v>
      </c>
      <c r="C6" s="37"/>
      <c r="D6" s="37"/>
      <c r="E6" s="43" t="s">
        <v>79</v>
      </c>
      <c r="F6" s="45" t="n">
        <f aca="false">'Scenario Analysis'!F23</f>
        <v>4219433.14</v>
      </c>
    </row>
    <row r="7" customFormat="false" ht="18" hidden="false" customHeight="true" outlineLevel="0" collapsed="false">
      <c r="A7" s="21" t="s">
        <v>80</v>
      </c>
      <c r="B7" s="46" t="n">
        <f aca="false">IF('Monthly Forecast'!B30=0,"—",('Monthly Forecast'!M30-'Monthly Forecast'!B30)/'Monthly Forecast'!B30)</f>
        <v>0.280157367668097</v>
      </c>
      <c r="C7" s="46"/>
      <c r="D7" s="46"/>
      <c r="E7" s="43" t="s">
        <v>81</v>
      </c>
      <c r="F7" s="47" t="n">
        <f aca="false">'Scenario Analysis'!J23</f>
        <v>4552207.1175</v>
      </c>
    </row>
    <row r="8" customFormat="false" ht="12" hidden="false" customHeight="true" outlineLevel="0" collapsed="false"/>
    <row r="9" customFormat="false" ht="19.5" hidden="false" customHeight="true" outlineLevel="3" collapsed="false">
      <c r="A9" s="29" t="s">
        <v>82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customFormat="false" ht="15.75" hidden="false" customHeight="false" outlineLevel="3" collapsed="false">
      <c r="A10" s="48" t="s">
        <v>83</v>
      </c>
      <c r="B10" s="48" t="s">
        <v>22</v>
      </c>
      <c r="C10" s="48" t="s">
        <v>84</v>
      </c>
      <c r="D10" s="48" t="s">
        <v>85</v>
      </c>
      <c r="E10" s="48" t="s">
        <v>86</v>
      </c>
      <c r="F10" s="48" t="s">
        <v>36</v>
      </c>
    </row>
    <row r="11" customFormat="false" ht="15.75" hidden="false" customHeight="false" outlineLevel="3" collapsed="false">
      <c r="A11" s="49" t="s">
        <v>1</v>
      </c>
      <c r="B11" s="50" t="n">
        <f aca="false">'Monthly Forecast'!B12</f>
        <v>134400</v>
      </c>
      <c r="C11" s="50" t="n">
        <f aca="false">'Monthly Forecast'!B16</f>
        <v>49000</v>
      </c>
      <c r="D11" s="50" t="n">
        <f aca="false">'Monthly Forecast'!B20</f>
        <v>27000</v>
      </c>
      <c r="E11" s="50" t="n">
        <f aca="false">'Monthly Forecast'!B24</f>
        <v>30000</v>
      </c>
      <c r="F11" s="50" t="n">
        <f aca="false">'Monthly Forecast'!B28</f>
        <v>39200</v>
      </c>
    </row>
    <row r="12" customFormat="false" ht="15.75" hidden="false" customHeight="false" outlineLevel="3" collapsed="false">
      <c r="A12" s="49" t="s">
        <v>2</v>
      </c>
      <c r="B12" s="50" t="n">
        <f aca="false">'Monthly Forecast'!C12</f>
        <v>137088</v>
      </c>
      <c r="C12" s="50" t="n">
        <f aca="false">'Monthly Forecast'!C16</f>
        <v>50470</v>
      </c>
      <c r="D12" s="50" t="n">
        <f aca="false">'Monthly Forecast'!C20</f>
        <v>28080</v>
      </c>
      <c r="E12" s="50" t="n">
        <f aca="false">'Monthly Forecast'!C24</f>
        <v>30000</v>
      </c>
      <c r="F12" s="50" t="n">
        <f aca="false">'Monthly Forecast'!C28</f>
        <v>40180</v>
      </c>
    </row>
    <row r="13" customFormat="false" ht="15.75" hidden="false" customHeight="false" outlineLevel="3" collapsed="false">
      <c r="A13" s="49" t="s">
        <v>3</v>
      </c>
      <c r="B13" s="50" t="n">
        <f aca="false">'Monthly Forecast'!D12</f>
        <v>139818</v>
      </c>
      <c r="C13" s="50" t="n">
        <f aca="false">'Monthly Forecast'!D16</f>
        <v>51975</v>
      </c>
      <c r="D13" s="50" t="n">
        <f aca="false">'Monthly Forecast'!D20</f>
        <v>29190</v>
      </c>
      <c r="E13" s="50" t="n">
        <f aca="false">'Monthly Forecast'!D24</f>
        <v>30000</v>
      </c>
      <c r="F13" s="50" t="n">
        <f aca="false">'Monthly Forecast'!D28</f>
        <v>41188</v>
      </c>
    </row>
    <row r="14" customFormat="false" ht="15.75" hidden="false" customHeight="false" outlineLevel="3" collapsed="false">
      <c r="A14" s="49" t="s">
        <v>4</v>
      </c>
      <c r="B14" s="50" t="n">
        <f aca="false">'Monthly Forecast'!E12</f>
        <v>142632</v>
      </c>
      <c r="C14" s="50" t="n">
        <f aca="false">'Monthly Forecast'!E16</f>
        <v>53550</v>
      </c>
      <c r="D14" s="50" t="n">
        <f aca="false">'Monthly Forecast'!E20</f>
        <v>30360</v>
      </c>
      <c r="E14" s="50" t="n">
        <f aca="false">'Monthly Forecast'!E24</f>
        <v>30000</v>
      </c>
      <c r="F14" s="50" t="n">
        <f aca="false">'Monthly Forecast'!E28</f>
        <v>42224</v>
      </c>
    </row>
    <row r="15" customFormat="false" ht="15.75" hidden="false" customHeight="false" outlineLevel="3" collapsed="false">
      <c r="A15" s="49" t="s">
        <v>5</v>
      </c>
      <c r="B15" s="50" t="n">
        <f aca="false">'Monthly Forecast'!F12</f>
        <v>145488</v>
      </c>
      <c r="C15" s="50" t="n">
        <f aca="false">'Monthly Forecast'!F16</f>
        <v>55160</v>
      </c>
      <c r="D15" s="50" t="n">
        <f aca="false">'Monthly Forecast'!F20</f>
        <v>31560</v>
      </c>
      <c r="E15" s="50" t="n">
        <f aca="false">'Monthly Forecast'!F24</f>
        <v>30000</v>
      </c>
      <c r="F15" s="50" t="n">
        <f aca="false">'Monthly Forecast'!F28</f>
        <v>43274</v>
      </c>
    </row>
    <row r="16" customFormat="false" ht="15.75" hidden="false" customHeight="false" outlineLevel="3" collapsed="false">
      <c r="A16" s="49" t="s">
        <v>6</v>
      </c>
      <c r="B16" s="50" t="n">
        <f aca="false">'Monthly Forecast'!G12</f>
        <v>148386</v>
      </c>
      <c r="C16" s="50" t="n">
        <f aca="false">'Monthly Forecast'!G16</f>
        <v>56805</v>
      </c>
      <c r="D16" s="50" t="n">
        <f aca="false">'Monthly Forecast'!G20</f>
        <v>32820</v>
      </c>
      <c r="E16" s="50" t="n">
        <f aca="false">'Monthly Forecast'!G24</f>
        <v>30000</v>
      </c>
      <c r="F16" s="50" t="n">
        <f aca="false">'Monthly Forecast'!G28</f>
        <v>44352</v>
      </c>
    </row>
    <row r="17" customFormat="false" ht="15.75" hidden="false" customHeight="false" outlineLevel="3" collapsed="false">
      <c r="A17" s="49" t="s">
        <v>7</v>
      </c>
      <c r="B17" s="50" t="n">
        <f aca="false">'Monthly Forecast'!H12</f>
        <v>151368</v>
      </c>
      <c r="C17" s="50" t="n">
        <f aca="false">'Monthly Forecast'!H16</f>
        <v>58520</v>
      </c>
      <c r="D17" s="50" t="n">
        <f aca="false">'Monthly Forecast'!H20</f>
        <v>34140</v>
      </c>
      <c r="E17" s="50" t="n">
        <f aca="false">'Monthly Forecast'!H24</f>
        <v>30000</v>
      </c>
      <c r="F17" s="50" t="n">
        <f aca="false">'Monthly Forecast'!H28</f>
        <v>45458</v>
      </c>
    </row>
    <row r="18" customFormat="false" ht="15.75" hidden="false" customHeight="false" outlineLevel="3" collapsed="false">
      <c r="A18" s="49" t="s">
        <v>8</v>
      </c>
      <c r="B18" s="50" t="n">
        <f aca="false">'Monthly Forecast'!I12</f>
        <v>154392</v>
      </c>
      <c r="C18" s="50" t="n">
        <f aca="false">'Monthly Forecast'!I16</f>
        <v>60270</v>
      </c>
      <c r="D18" s="50" t="n">
        <f aca="false">'Monthly Forecast'!I20</f>
        <v>35520</v>
      </c>
      <c r="E18" s="50" t="n">
        <f aca="false">'Monthly Forecast'!I24</f>
        <v>30000</v>
      </c>
      <c r="F18" s="50" t="n">
        <f aca="false">'Monthly Forecast'!I28</f>
        <v>46592</v>
      </c>
    </row>
    <row r="19" customFormat="false" ht="15.75" hidden="false" customHeight="false" outlineLevel="3" collapsed="false">
      <c r="A19" s="49" t="s">
        <v>9</v>
      </c>
      <c r="B19" s="50" t="n">
        <f aca="false">'Monthly Forecast'!J12</f>
        <v>157500</v>
      </c>
      <c r="C19" s="50" t="n">
        <f aca="false">'Monthly Forecast'!J16</f>
        <v>62090</v>
      </c>
      <c r="D19" s="50" t="n">
        <f aca="false">'Monthly Forecast'!J20</f>
        <v>36930</v>
      </c>
      <c r="E19" s="50" t="n">
        <f aca="false">'Monthly Forecast'!J24</f>
        <v>30000</v>
      </c>
      <c r="F19" s="50" t="n">
        <f aca="false">'Monthly Forecast'!J28</f>
        <v>47754</v>
      </c>
    </row>
    <row r="20" customFormat="false" ht="15.75" hidden="false" customHeight="false" outlineLevel="3" collapsed="false">
      <c r="A20" s="49" t="s">
        <v>10</v>
      </c>
      <c r="B20" s="50" t="n">
        <f aca="false">'Monthly Forecast'!K12</f>
        <v>160650</v>
      </c>
      <c r="C20" s="50" t="n">
        <f aca="false">'Monthly Forecast'!K16</f>
        <v>63945</v>
      </c>
      <c r="D20" s="50" t="n">
        <f aca="false">'Monthly Forecast'!K20</f>
        <v>38400</v>
      </c>
      <c r="E20" s="50" t="n">
        <f aca="false">'Monthly Forecast'!K24</f>
        <v>30000</v>
      </c>
      <c r="F20" s="50" t="n">
        <f aca="false">'Monthly Forecast'!K28</f>
        <v>48944</v>
      </c>
    </row>
    <row r="21" customFormat="false" ht="15.75" hidden="false" customHeight="false" outlineLevel="3" collapsed="false">
      <c r="A21" s="49" t="s">
        <v>11</v>
      </c>
      <c r="B21" s="50" t="n">
        <f aca="false">'Monthly Forecast'!L12</f>
        <v>163884</v>
      </c>
      <c r="C21" s="50" t="n">
        <f aca="false">'Monthly Forecast'!L16</f>
        <v>65870</v>
      </c>
      <c r="D21" s="50" t="n">
        <f aca="false">'Monthly Forecast'!L20</f>
        <v>39930</v>
      </c>
      <c r="E21" s="50" t="n">
        <f aca="false">'Monthly Forecast'!L24</f>
        <v>30000</v>
      </c>
      <c r="F21" s="50" t="n">
        <f aca="false">'Monthly Forecast'!L28</f>
        <v>50162</v>
      </c>
    </row>
    <row r="22" customFormat="false" ht="15.75" hidden="false" customHeight="false" outlineLevel="3" collapsed="false">
      <c r="A22" s="49" t="s">
        <v>12</v>
      </c>
      <c r="B22" s="50" t="n">
        <f aca="false">'Monthly Forecast'!M12</f>
        <v>167160</v>
      </c>
      <c r="C22" s="50" t="n">
        <f aca="false">'Monthly Forecast'!M16</f>
        <v>67830</v>
      </c>
      <c r="D22" s="50" t="n">
        <f aca="false">'Monthly Forecast'!M20</f>
        <v>41520</v>
      </c>
      <c r="E22" s="50" t="n">
        <f aca="false">'Monthly Forecast'!M24</f>
        <v>30000</v>
      </c>
      <c r="F22" s="50" t="n">
        <f aca="false">'Monthly Forecast'!M28</f>
        <v>51422</v>
      </c>
    </row>
    <row r="23" customFormat="false" ht="15.75" hidden="false" customHeight="false" outlineLevel="3" collapsed="false"/>
    <row r="24" customFormat="false" ht="7.5" hidden="false" customHeight="true" outlineLevel="3" collapsed="false"/>
    <row r="25" customFormat="false" ht="19.5" hidden="false" customHeight="true" outlineLevel="3" collapsed="false">
      <c r="A25" s="29" t="s">
        <v>87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</row>
    <row r="26" customFormat="false" ht="15.75" hidden="false" customHeight="false" outlineLevel="3" collapsed="false">
      <c r="A26" s="51" t="s">
        <v>88</v>
      </c>
      <c r="B26" s="51" t="s">
        <v>48</v>
      </c>
      <c r="C26" s="51" t="s">
        <v>49</v>
      </c>
      <c r="D26" s="51" t="s">
        <v>50</v>
      </c>
    </row>
    <row r="27" customFormat="false" ht="15.75" hidden="false" customHeight="false" outlineLevel="3" collapsed="false">
      <c r="A27" s="0" t="s">
        <v>22</v>
      </c>
      <c r="B27" s="52" t="n">
        <f aca="false">SUM('Scenario Analysis'!B10:E10)</f>
        <v>1834277.214</v>
      </c>
      <c r="C27" s="52" t="n">
        <f aca="false">SUM('Scenario Analysis'!F10:I10)</f>
        <v>1999083.24</v>
      </c>
      <c r="D27" s="52" t="n">
        <f aca="false">SUM('Scenario Analysis'!J10:M10)</f>
        <v>2156650.965</v>
      </c>
    </row>
    <row r="28" customFormat="false" ht="15.75" hidden="false" customHeight="false" outlineLevel="3" collapsed="false">
      <c r="A28" s="0" t="s">
        <v>84</v>
      </c>
      <c r="B28" s="52" t="n">
        <f aca="false">SUM('Scenario Analysis'!B12:E12)</f>
        <v>707970.97</v>
      </c>
      <c r="C28" s="52" t="n">
        <f aca="false">SUM('Scenario Analysis'!F12:I12)</f>
        <v>771691.2</v>
      </c>
      <c r="D28" s="52" t="n">
        <f aca="false">SUM('Scenario Analysis'!J12:M12)</f>
        <v>832653.9375</v>
      </c>
    </row>
    <row r="29" customFormat="false" ht="15.75" hidden="false" customHeight="false" outlineLevel="3" collapsed="false">
      <c r="A29" s="0" t="s">
        <v>85</v>
      </c>
      <c r="B29" s="52" t="n">
        <f aca="false">SUM('Scenario Analysis'!B14:E14)</f>
        <v>412915.125</v>
      </c>
      <c r="C29" s="52" t="n">
        <f aca="false">SUM('Scenario Analysis'!F14:I14)</f>
        <v>450141.3</v>
      </c>
      <c r="D29" s="52" t="n">
        <f aca="false">SUM('Scenario Analysis'!J14:M14)</f>
        <v>485778.825</v>
      </c>
    </row>
    <row r="30" customFormat="false" ht="15.75" hidden="false" customHeight="false" outlineLevel="3" collapsed="false">
      <c r="A30" s="0" t="s">
        <v>86</v>
      </c>
      <c r="B30" s="52" t="n">
        <f aca="false">SUM('Scenario Analysis'!B16:E16)</f>
        <v>365940</v>
      </c>
      <c r="C30" s="52" t="n">
        <f aca="false">SUM('Scenario Analysis'!F16:I16)</f>
        <v>398700</v>
      </c>
      <c r="D30" s="52" t="n">
        <f aca="false">SUM('Scenario Analysis'!J16:M16)</f>
        <v>429975</v>
      </c>
    </row>
    <row r="31" customFormat="false" ht="15.75" hidden="false" customHeight="false" outlineLevel="3" collapsed="false">
      <c r="A31" s="0" t="s">
        <v>36</v>
      </c>
      <c r="B31" s="52" t="n">
        <f aca="false">SUM('Scenario Analysis'!B18:E18)</f>
        <v>550328.863</v>
      </c>
      <c r="C31" s="52" t="n">
        <f aca="false">SUM('Scenario Analysis'!F18:I18)</f>
        <v>599817.4</v>
      </c>
      <c r="D31" s="52" t="n">
        <f aca="false">SUM('Scenario Analysis'!J18:M18)</f>
        <v>647148.39</v>
      </c>
    </row>
    <row r="32" customFormat="false" ht="7.5" hidden="false" customHeight="true" outlineLevel="3" collapsed="false"/>
    <row r="33" customFormat="false" ht="19.5" hidden="false" customHeight="true" outlineLevel="3" collapsed="false">
      <c r="A33" s="29" t="s">
        <v>89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</row>
    <row r="34" customFormat="false" ht="15.75" hidden="false" customHeight="false" outlineLevel="3" collapsed="false">
      <c r="A34" s="51" t="s">
        <v>83</v>
      </c>
      <c r="B34" s="51" t="s">
        <v>90</v>
      </c>
      <c r="C34" s="51" t="s">
        <v>91</v>
      </c>
    </row>
    <row r="35" customFormat="false" ht="15.75" hidden="false" customHeight="false" outlineLevel="3" collapsed="false">
      <c r="A35" s="0" t="s">
        <v>1</v>
      </c>
      <c r="B35" s="53" t="n">
        <f aca="false">'Monthly Forecast'!B30</f>
        <v>279600</v>
      </c>
      <c r="C35" s="54" t="n">
        <v>0</v>
      </c>
    </row>
    <row r="36" customFormat="false" ht="15.75" hidden="false" customHeight="false" outlineLevel="3" collapsed="false">
      <c r="A36" s="0" t="s">
        <v>2</v>
      </c>
      <c r="B36" s="53" t="n">
        <f aca="false">'Monthly Forecast'!C30</f>
        <v>285818</v>
      </c>
      <c r="C36" s="54" t="n">
        <f aca="false">IF(B35=0,0,(B36-B35)/B35)</f>
        <v>0.022238912732475</v>
      </c>
    </row>
    <row r="37" customFormat="false" ht="15.75" hidden="false" customHeight="false" outlineLevel="3" collapsed="false">
      <c r="A37" s="0" t="s">
        <v>3</v>
      </c>
      <c r="B37" s="53" t="n">
        <f aca="false">'Monthly Forecast'!D30</f>
        <v>292171</v>
      </c>
      <c r="C37" s="54" t="n">
        <f aca="false">IF(B36=0,0,(B37-B36)/B36)</f>
        <v>0.0222274314423864</v>
      </c>
    </row>
    <row r="38" customFormat="false" ht="15.75" hidden="false" customHeight="false" outlineLevel="3" collapsed="false">
      <c r="A38" s="0" t="s">
        <v>4</v>
      </c>
      <c r="B38" s="53" t="n">
        <f aca="false">'Monthly Forecast'!E30</f>
        <v>298766</v>
      </c>
      <c r="C38" s="54" t="n">
        <f aca="false">IF(B37=0,0,(B38-B37)/B37)</f>
        <v>0.0225723976712268</v>
      </c>
    </row>
    <row r="39" customFormat="false" ht="15.75" hidden="false" customHeight="false" outlineLevel="3" collapsed="false">
      <c r="A39" s="0" t="s">
        <v>5</v>
      </c>
      <c r="B39" s="53" t="n">
        <f aca="false">'Monthly Forecast'!F30</f>
        <v>305482</v>
      </c>
      <c r="C39" s="54" t="n">
        <f aca="false">IF(B38=0,0,(B39-B38)/B38)</f>
        <v>0.0224791308247926</v>
      </c>
    </row>
    <row r="40" customFormat="false" ht="15.75" hidden="false" customHeight="false" outlineLevel="3" collapsed="false">
      <c r="A40" s="0" t="s">
        <v>6</v>
      </c>
      <c r="B40" s="53" t="n">
        <f aca="false">'Monthly Forecast'!G30</f>
        <v>312363</v>
      </c>
      <c r="C40" s="54" t="n">
        <f aca="false">IF(B39=0,0,(B40-B39)/B39)</f>
        <v>0.0225250587595996</v>
      </c>
    </row>
    <row r="41" customFormat="false" ht="15.75" hidden="false" customHeight="false" outlineLevel="3" collapsed="false">
      <c r="A41" s="0" t="s">
        <v>7</v>
      </c>
      <c r="B41" s="53" t="n">
        <f aca="false">'Monthly Forecast'!H30</f>
        <v>319486</v>
      </c>
      <c r="C41" s="54" t="n">
        <f aca="false">IF(B40=0,0,(B41-B40)/B40)</f>
        <v>0.0228035970969673</v>
      </c>
    </row>
    <row r="42" customFormat="false" ht="15.75" hidden="false" customHeight="false" outlineLevel="3" collapsed="false">
      <c r="A42" s="0" t="s">
        <v>8</v>
      </c>
      <c r="B42" s="53" t="n">
        <f aca="false">'Monthly Forecast'!I30</f>
        <v>326774</v>
      </c>
      <c r="C42" s="54" t="n">
        <f aca="false">IF(B41=0,0,(B42-B41)/B41)</f>
        <v>0.0228116411986754</v>
      </c>
    </row>
    <row r="43" customFormat="false" ht="15.75" hidden="false" customHeight="false" outlineLevel="3" collapsed="false">
      <c r="A43" s="0" t="s">
        <v>9</v>
      </c>
      <c r="B43" s="53" t="n">
        <f aca="false">'Monthly Forecast'!J30</f>
        <v>334274</v>
      </c>
      <c r="C43" s="54" t="n">
        <f aca="false">IF(B42=0,0,(B43-B42)/B42)</f>
        <v>0.0229516424195315</v>
      </c>
    </row>
    <row r="44" customFormat="false" ht="15.75" hidden="false" customHeight="false" outlineLevel="3" collapsed="false">
      <c r="A44" s="0" t="s">
        <v>10</v>
      </c>
      <c r="B44" s="53" t="n">
        <f aca="false">'Monthly Forecast'!K30</f>
        <v>341939</v>
      </c>
      <c r="C44" s="54" t="n">
        <f aca="false">IF(B43=0,0,(B44-B43)/B43)</f>
        <v>0.0229302907195893</v>
      </c>
    </row>
    <row r="45" customFormat="false" ht="15.75" hidden="false" customHeight="false" outlineLevel="3" collapsed="false">
      <c r="A45" s="0" t="s">
        <v>11</v>
      </c>
      <c r="B45" s="53" t="n">
        <f aca="false">'Monthly Forecast'!L30</f>
        <v>349846</v>
      </c>
      <c r="C45" s="54" t="n">
        <f aca="false">IF(B44=0,0,(B45-B44)/B44)</f>
        <v>0.0231240074984135</v>
      </c>
    </row>
    <row r="46" customFormat="false" ht="15.75" hidden="false" customHeight="false" outlineLevel="3" collapsed="false">
      <c r="A46" s="0" t="s">
        <v>12</v>
      </c>
      <c r="B46" s="53" t="n">
        <f aca="false">'Monthly Forecast'!M30</f>
        <v>357932</v>
      </c>
      <c r="C46" s="54" t="n">
        <f aca="false">IF(B45=0,0,(B46-B45)/B45)</f>
        <v>0.023113026874682</v>
      </c>
    </row>
  </sheetData>
  <mergeCells count="5">
    <mergeCell ref="A1:H1"/>
    <mergeCell ref="B4:D4"/>
    <mergeCell ref="B5:D5"/>
    <mergeCell ref="B6:D6"/>
    <mergeCell ref="B7:D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LibreOffice/26.2.1.2$MacOSX_AARCH64 LibreOffice_project/8399f6259d8c87f40e7255cdb3c9b958f5e08948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2026-03-22T16:48:21Z</dcterms:created>
  <dc:creator>Bob Evers</dc:creator>
  <dc:description/>
  <dc:language>en-US</dc:language>
  <cp:lastModifiedBy>Bob Evers</cp:lastModifiedBy>
  <dcterms:modified xsi:type="dcterms:W3CDTF">2026-04-11T16:09:33Z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