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drawings/drawing1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3.xml" ContentType="application/vnd.ms-office.chartstyle+xml"/>
  <Override PartName="/xl/charts/chart4.xml" ContentType="application/vnd.openxmlformats-officedocument.drawingml.chart+xml"/>
  <Override PartName="/xl/charts/chart3.xml" ContentType="application/vnd.openxmlformats-officedocument.drawingml.chart+xml"/>
  <Override PartName="/xl/charts/colors2.xml" ContentType="application/vnd.ms-office.chartcolorstyle+xml"/>
  <Override PartName="/xl/charts/style1.xml" ContentType="application/vnd.ms-office.chartstyle+xml"/>
  <Override PartName="/xl/charts/style4.xml" ContentType="application/vnd.ms-office.chartstyle+xml"/>
  <Override PartName="/xl/charts/colors3.xml" ContentType="application/vnd.ms-office.chartcolor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Monthly P&amp;L" sheetId="1" state="visible" r:id="rId3"/>
    <sheet name="Annual P&amp;L" sheetId="2" state="visible" r:id="rId4"/>
    <sheet name="Variance Analysis" sheetId="3" state="visible" r:id="rId5"/>
    <sheet name="Dashboard" sheetId="4" state="visible" r:id="rId6"/>
  </sheets>
  <definedNames>
    <definedName function="false" hidden="false" localSheetId="1" name="_xlnm.Print_Area" vbProcedure="false">'Annual P&amp;L'!$A$1:$F$41</definedName>
    <definedName function="false" hidden="false" localSheetId="0" name="_xlnm.Print_Area" vbProcedure="false">'Monthly P&amp;L'!$A$1:$N$41</definedName>
    <definedName function="false" hidden="false" localSheetId="2" name="_xlnm.Print_Area" vbProcedure="false">'Variance Analysis'!$A$1:$E$41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<sst xmlns="http://schemas.openxmlformats.org/spreadsheetml/2006/main" count="195" uniqueCount="76">
  <si>
    <t xml:space="preserve">Category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</si>
  <si>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</si>
  <si>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</si>
  <si>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</si>
  <si>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</si>
  <si>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</si>
  <si>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</si>
  <si>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</si>
  <si>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</si>
  <si>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</si>
  <si>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</si>
  <si>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</si>
  <si>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</si>
  <si>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YTD Total</t>
  </si>
  <si>
    <t xml:space="preserve">Revenue</t>
  </si>
  <si>
    <t xml:space="preserve">  Retainer Contracts</t>
  </si>
  <si>
    <t xml:space="preserve">  Project-Based Fees</t>
  </si>
  <si>
    <t xml:space="preserve">  Advisory &amp; Strategy</t>
  </si>
  <si>
    <t xml:space="preserve">  Workshops &amp; Training</t>
  </si>
  <si>
    <t xml:space="preserve">  Speaking Fees</t>
  </si>
  <si>
    <t xml:space="preserve">Total Revenue</t>
  </si>
  <si>
    <t xml:space="preserve">Cost of Goods Sold</t>
  </si>
  <si>
    <t xml:space="preserve">  Subcontractor Fees</t>
  </si>
  <si>
    <t xml:space="preserve">  Research &amp; Data Access</t>
  </si>
  <si>
    <t xml:space="preserve">  Travel &amp; Client Visits</t>
  </si>
  <si>
    <t xml:space="preserve">  Presentation Materials</t>
  </si>
  <si>
    <t xml:space="preserve">  Software &amp; Tools</t>
  </si>
  <si>
    <t xml:space="preserve">Total COGS</t>
  </si>
  <si>
    <t xml:space="preserve">Gross Profit</t>
  </si>
  <si>
    <t xml:space="preserve">Gross Margin %</t>
  </si>
  <si>
    <t xml:space="preserve">Operating Expenses</t>
  </si>
  <si>
    <t xml:space="preserve">  Salaries &amp; Benefits</t>
  </si>
  <si>
    <t xml:space="preserve">  Office Rent</t>
  </si>
  <si>
    <t xml:space="preserve">  Utilities</t>
  </si>
  <si>
    <t xml:space="preserve">  Marketing &amp; Business Dev</t>
  </si>
  <si>
    <t xml:space="preserve">  Insurance</t>
  </si>
  <si>
    <t xml:space="preserve">  Professional Development</t>
  </si>
  <si>
    <t xml:space="preserve">  Software &amp; Subscriptions</t>
  </si>
  <si>
    <t xml:space="preserve">  Legal &amp; Accounting</t>
  </si>
  <si>
    <t xml:space="preserve">Total Operating Expenses</t>
  </si>
  <si>
    <t xml:space="preserve">EBITDA</t>
  </si>
  <si>
    <t xml:space="preserve">EBITDA Margin %</t>
  </si>
  <si>
    <t xml:space="preserve">Depreciation &amp; Amortization</t>
  </si>
  <si>
    <t xml:space="preserve">Interest Expense</t>
  </si>
  <si>
    <t xml:space="preserve">Earnings Before Tax</t>
  </si>
  <si>
    <t xml:space="preserve">Taxes</t>
  </si>
  <si>
    <t xml:space="preserve">Net Income</t>
  </si>
  <si>
    <t xml:space="preserve">Net Margin %</t>
  </si>
  <si>
    <t xml:space="preserve">Year 1</t>
  </si>
  <si>
    <t xml:space="preserve">YoY Growth %</t>
  </si>
  <si>
    <t xml:space="preserve">Year 2</t>
  </si>
  <si>
    <t xml:space="preserve">Year 3</t>
  </si>
  <si>
    <t xml:space="preserve">Actual (YTD)</t>
  </si>
  <si>
    <t xml:space="preserve">Budget</t>
  </si>
  <si>
    <t xml:space="preserve">Variance ($)</t>
  </si>
  <si>
    <t xml:space="preserve">Variance (%)</t>
  </si>
  <si>
    <t xml:space="preserve">Consulting P&amp;L Dashboard</t>
  </si>
  <si>
    <t xml:space="preserve">YTD Revenue</t>
  </si>
  <si>
    <t xml:space="preserve">MoM Revenue Growth %</t>
  </si>
  <si>
    <t xml:space="preserve">Revenue vs Expenses by Month</t>
  </si>
  <si>
    <t xml:space="preserve">Month</t>
  </si>
  <si>
    <t xml:space="preserve">Total Expenses</t>
  </si>
  <si>
    <t xml:space="preserve">Margin Trends by Month</t>
  </si>
  <si>
    <t xml:space="preserve">Expense Category Breakdown (YTD)</t>
  </si>
  <si>
    <t xml:space="preserve">Amount</t>
  </si>
  <si>
    <t xml:space="preserve">Salaries &amp; Benefits</t>
  </si>
  <si>
    <t xml:space="preserve">Office Rent</t>
  </si>
  <si>
    <t xml:space="preserve">Utilities</t>
  </si>
  <si>
    <t xml:space="preserve">Marketing</t>
  </si>
  <si>
    <t xml:space="preserve">Insurance</t>
  </si>
  <si>
    <t xml:space="preserve">Repairs &amp; Maintenance</t>
  </si>
  <si>
    <t xml:space="preserve">Software &amp; Subscriptions</t>
  </si>
  <si>
    <t xml:space="preserve">Legal &amp; Accounting</t>
  </si>
  <si>
    <t xml:space="preserve">D&amp;A</t>
  </si>
  <si>
    <t xml:space="preserve">Interest</t>
  </si>
  <si>
    <t xml:space="preserve">Monthly Net Income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</si>
</sst>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;[RED]&quot;($&quot;#,##0\);\-"/>
    <numFmt numFmtId="166" formatCode="0.0%"/>
    <numFmt numFmtId="167" formatCode="\$#,##0"/>
  </numFmts>
  <fonts count="23">
    <font>
      <sz val="12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ptos"/>
      <family val="0"/>
      <charset val="1"/>
    </font>
    <font>
      <b val="true"/>
      <sz val="11"/>
      <color rgb="FF1A3A2A"/>
      <name val="Aptos"/>
      <family val="0"/>
      <charset val="1"/>
    </font>
    <font>
      <sz val="11"/>
      <color rgb="FF0F172A"/>
      <name val="Aptos"/>
      <family val="0"/>
      <charset val="1"/>
    </font>
    <font>
      <b val="true"/>
      <sz val="11"/>
      <color theme="1"/>
      <name val="Aptos"/>
      <family val="0"/>
      <charset val="1"/>
    </font>
    <font>
      <b val="true"/>
      <i val="true"/>
      <sz val="11"/>
      <color rgb="FF334155"/>
      <name val="Aptos"/>
      <family val="0"/>
      <charset val="1"/>
    </font>
    <font>
      <sz val="11"/>
      <color theme="1"/>
      <name val="Aptos"/>
      <family val="0"/>
      <charset val="1"/>
    </font>
    <font>
      <i val="true"/>
      <sz val="11"/>
      <color rgb="FF64748B"/>
      <name val="Aptos"/>
      <family val="0"/>
      <charset val="1"/>
    </font>
    <font>
      <i val="true"/>
      <sz val="11"/>
      <color rgb="FF334155"/>
      <name val="Aptos"/>
      <family val="0"/>
      <charset val="1"/>
    </font>
    <font>
      <b val="true"/>
      <sz val="12"/>
      <color theme="1"/>
      <name val="Aptos"/>
      <family val="0"/>
      <charset val="1"/>
    </font>
    <font>
      <b val="true"/>
      <i val="true"/>
      <sz val="12"/>
      <color rgb="FF334155"/>
      <name val="Aptos"/>
      <family val="0"/>
      <charset val="1"/>
    </font>
    <font>
      <i val="true"/>
      <sz val="11"/>
      <color rgb="FF008000"/>
      <name val="Aptos"/>
      <family val="0"/>
      <charset val="1"/>
    </font>
    <font>
      <b val="true"/>
      <sz val="18"/>
      <color rgb="FF1A3A2A"/>
      <name val="Aptos"/>
      <family val="0"/>
      <charset val="1"/>
    </font>
    <font>
      <b val="true"/>
      <sz val="10"/>
      <color rgb="FF64748B"/>
      <name val="Aptos"/>
      <family val="0"/>
      <charset val="1"/>
    </font>
    <font>
      <b val="true"/>
      <sz val="20"/>
      <color rgb="FF1A3A2A"/>
      <name val="Aptos"/>
      <family val="0"/>
      <charset val="1"/>
    </font>
    <font>
      <b val="true"/>
      <sz val="13"/>
      <color rgb="FF1A3A2A"/>
      <name val="Aptos"/>
      <family val="0"/>
      <charset val="1"/>
    </font>
    <font>
      <b val="true"/>
      <sz val="12"/>
      <color rgb="FFFFFFFF"/>
      <name val="Aptos"/>
      <family val="0"/>
      <charset val="1"/>
    </font>
    <font>
      <sz val="12"/>
      <color theme="1"/>
      <name val="Aptos"/>
      <family val="0"/>
      <charset val="1"/>
    </font>
    <font>
      <b val="true"/>
      <sz val="12"/>
      <color rgb="FF1A3A2A"/>
      <name val="Aptos"/>
      <family val="2"/>
    </font>
    <font>
      <sz val="9"/>
      <color rgb="FF595959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1A3A2A"/>
        <bgColor rgb="FF0F4016"/>
      </patternFill>
    </fill>
    <fill>
      <patternFill patternType="solid">
        <fgColor rgb="FFECFDF5"/>
        <bgColor rgb="FFF8FAFC"/>
      </patternFill>
    </fill>
    <fill>
      <patternFill patternType="solid">
        <fgColor rgb="FFFFFFFF"/>
        <bgColor rgb="FFF8FAFC"/>
      </patternFill>
    </fill>
    <fill>
      <patternFill patternType="solid">
        <fgColor rgb="FFF8FAFC"/>
        <bgColor rgb="FFFFFFFF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 style="dashed">
        <color rgb="FFCBD5E1"/>
      </top>
      <bottom/>
      <diagonal/>
    </border>
    <border diagonalUp="false" diagonalDown="false">
      <left/>
      <right/>
      <top style="thin">
        <color rgb="FFA7F3D0"/>
      </top>
      <bottom style="medium">
        <color rgb="FF1A3A2A"/>
      </bottom>
      <diagonal/>
    </border>
    <border diagonalUp="false" diagonalDown="false">
      <left/>
      <right/>
      <top/>
      <bottom style="dashed">
        <color rgb="FFCBD5E1"/>
      </bottom>
      <diagonal/>
    </border>
    <border diagonalUp="false" diagonalDown="false">
      <left style="thin">
        <color rgb="FFA7F3D0"/>
      </left>
      <right/>
      <top style="thin">
        <color rgb="FFA7F3D0"/>
      </top>
      <bottom/>
      <diagonal/>
    </border>
    <border diagonalUp="false" diagonalDown="false">
      <left style="thin">
        <color rgb="FFA7F3D0"/>
      </left>
      <right style="thin">
        <color rgb="FFA7F3D0"/>
      </right>
      <top style="thin">
        <color rgb="FFA7F3D0"/>
      </top>
      <bottom/>
      <diagonal/>
    </border>
    <border diagonalUp="false" diagonalDown="false">
      <left style="thin">
        <color rgb="FFA7F3D0"/>
      </left>
      <right/>
      <top/>
      <bottom style="medium">
        <color rgb="FF1A3A2A"/>
      </bottom>
      <diagonal/>
    </border>
    <border diagonalUp="false" diagonalDown="false">
      <left style="thin">
        <color rgb="FFA7F3D0"/>
      </left>
      <right style="thin">
        <color rgb="FFA7F3D0"/>
      </right>
      <top/>
      <bottom style="medium">
        <color rgb="FF1A3A2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3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color rgb="FF16A34A"/>
      </font>
    </dxf>
    <dxf>
      <font>
        <color rgb="FFDC2626"/>
      </font>
    </dxf>
  </dxf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4EA72E"/>
      <rgbColor rgb="FF800080"/>
      <rgbColor rgb="FF095F80"/>
      <rgbColor rgb="FFD9D9D9"/>
      <rgbColor rgb="FF595959"/>
      <rgbColor rgb="FF9999FF"/>
      <rgbColor rgb="FFA02B93"/>
      <rgbColor rgb="FFF8FAFC"/>
      <rgbColor rgb="FFECFDF5"/>
      <rgbColor rgb="FF601A58"/>
      <rgbColor rgb="FFFF8080"/>
      <rgbColor rgb="FF196B24"/>
      <rgbColor rgb="FFCBD5E1"/>
      <rgbColor rgb="FF000080"/>
      <rgbColor rgb="FFFF00FF"/>
      <rgbColor rgb="FFFFFF00"/>
      <rgbColor rgb="FF00FFFF"/>
      <rgbColor rgb="FF800080"/>
      <rgbColor rgb="FF800000"/>
      <rgbColor rgb="FF156082"/>
      <rgbColor rgb="FF0000FF"/>
      <rgbColor rgb="FF0F9ED5"/>
      <rgbColor rgb="FFCCFFFF"/>
      <rgbColor rgb="FFA7F3D0"/>
      <rgbColor rgb="FFFFFF99"/>
      <rgbColor rgb="FF99CCFF"/>
      <rgbColor rgb="FFFF99CC"/>
      <rgbColor rgb="FFCC99FF"/>
      <rgbColor rgb="FFFFCC99"/>
      <rgbColor rgb="FF3366FF"/>
      <rgbColor rgb="FF34D399"/>
      <rgbColor rgb="FF99CC00"/>
      <rgbColor rgb="FFFFCC00"/>
      <rgbColor rgb="FFFF9900"/>
      <rgbColor rgb="FFE97132"/>
      <rgbColor rgb="FF64748B"/>
      <rgbColor rgb="FF969696"/>
      <rgbColor rgb="FF0D3A4E"/>
      <rgbColor rgb="FF16A34A"/>
      <rgbColor rgb="FF0F4016"/>
      <rgbColor rgb="FF0F172A"/>
      <rgbColor rgb="FF994010"/>
      <rgbColor rgb="FF2F641C"/>
      <rgbColor rgb="FF334155"/>
      <rgbColor rgb="FF1A3A2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
</Relationships>
</file>

<file path=xl/charts/_rels/chart2.xml.rels><?xml version="1.0" encoding="UTF-8"?>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
</Relationships>
</file>

<file path=xl/charts/_rels/chart3.xml.rels><?xml version="1.0" encoding="UTF-8"?>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
</Relationships>
</file>

<file path=xl/charts/_rels/chart4.xml.rels><?xml version="1.0" encoding="UTF-8"?>
<Relationships xmlns="http://schemas.openxmlformats.org/package/2006/relationships"><Relationship Id="rId1" Type="http://schemas.microsoft.com/office/2011/relationships/chartStyle" Target="style4.xml"/><Relationship Id="rId2" Type="http://schemas.microsoft.com/office/2011/relationships/chartColorStyle" Target="colors4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en-US" sz="1200" b="1" u="none" strike="noStrike">
                <a:solidFill>
                  <a:srgbClr val="1A3A2A"/>
                </a:solidFill>
                <a:uFillTx/>
                <a:latin typeface="Aptos"/>
                <a:ea typeface="Aptos"/>
              </a:rPr>
              <a:t>Revenue vs Expenses by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Dashboard!$A$8</c:f>
              <c:strCache>
                <c:ptCount val="1"/>
                <c:pt idx="0">
                  <c:v>Total Revenue</c:v>
                </c:pt>
              </c:strCache>
            </c:strRef>
          </c:tx>
          <c:spPr>
            <a:solidFill>
              <a:srgbClr val="1A3A2A"/>
            </a:solidFill>
            <a:ln w="1260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ptos Narrow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Dashboard!$B$7:$M$7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Dashboard!$B$8:$M$8</c:f>
              <c:numCache>
                <c:formatCode>\$#,##0</c:formatCode>
                <c:ptCount val="12"/>
                <c:pt idx="0">
                  <c:v>95750</c:v>
                </c:pt>
                <c:pt idx="1">
                  <c:v>100170</c:v>
                </c:pt>
                <c:pt idx="2">
                  <c:v>118320</c:v>
                </c:pt>
                <c:pt idx="3">
                  <c:v>125450</c:v>
                </c:pt>
                <c:pt idx="4">
                  <c:v>127840</c:v>
                </c:pt>
                <c:pt idx="5">
                  <c:v>121680</c:v>
                </c:pt>
                <c:pt idx="6">
                  <c:v>106990</c:v>
                </c:pt>
                <c:pt idx="7">
                  <c:v>100210</c:v>
                </c:pt>
                <c:pt idx="8">
                  <c:v>131470</c:v>
                </c:pt>
                <c:pt idx="9">
                  <c:v>134720</c:v>
                </c:pt>
                <c:pt idx="10">
                  <c:v>127530</c:v>
                </c:pt>
                <c:pt idx="11">
                  <c:v>91470</c:v>
                </c:pt>
              </c:numCache>
            </c:numRef>
          </c:val>
        </c:ser>
        <c:ser>
          <c:idx val="1"/>
          <c:order val="1"/>
          <c:tx>
            <c:strRef>
              <c:f>Dashboard!$A$9</c:f>
              <c:strCache>
                <c:ptCount val="1"/>
                <c:pt idx="0">
                  <c:v>Total Expenses</c:v>
                </c:pt>
              </c:strCache>
            </c:strRef>
          </c:tx>
          <c:spPr>
            <a:solidFill>
              <a:srgbClr val="34D399"/>
            </a:solidFill>
            <a:ln w="1260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ptos Narrow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Dashboard!$B$7:$M$7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Dashboard!$B$9:$M$9</c:f>
              <c:numCache>
                <c:formatCode>\$#,##0</c:formatCode>
                <c:ptCount val="12"/>
                <c:pt idx="0">
                  <c:v>73520</c:v>
                </c:pt>
                <c:pt idx="1">
                  <c:v>78670</c:v>
                </c:pt>
                <c:pt idx="2">
                  <c:v>90360</c:v>
                </c:pt>
                <c:pt idx="3">
                  <c:v>90940</c:v>
                </c:pt>
                <c:pt idx="4">
                  <c:v>91610</c:v>
                </c:pt>
                <c:pt idx="5">
                  <c:v>89310</c:v>
                </c:pt>
                <c:pt idx="6">
                  <c:v>76030</c:v>
                </c:pt>
                <c:pt idx="7">
                  <c:v>71700</c:v>
                </c:pt>
                <c:pt idx="8">
                  <c:v>96810</c:v>
                </c:pt>
                <c:pt idx="9">
                  <c:v>96470</c:v>
                </c:pt>
                <c:pt idx="10">
                  <c:v>92820</c:v>
                </c:pt>
                <c:pt idx="11">
                  <c:v>69350</c:v>
                </c:pt>
              </c:numCache>
            </c:numRef>
          </c:val>
        </c:ser>
        <c:gapWidth val="219"/>
        <c:overlap val="-27"/>
        <c:axId val="33687894"/>
        <c:axId val="5907537"/>
      </c:barChart>
      <c:catAx>
        <c:axId val="3368789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chemeClr val="dk1">
                <a:lumMod val="15000"/>
                <a:lumOff val="85000"/>
              </a:schemeClr>
            </a:solidFill>
            <a:round/>
          </a:ln>
        </c:spPr>
        <c:txPr>
          <a:bodyPr/>
          <a:lstStyle/>
          <a:p>
            <a:pPr>
              <a:defRPr sz="900" b="0" u="none" strike="noStrike">
                <a:solidFill>
                  <a:schemeClr val="tx1">
                    <a:lumMod val="65000"/>
                    <a:lumOff val="35000"/>
                  </a:schemeClr>
                </a:solidFill>
                <a:uFillTx/>
                <a:latin typeface="Aptos"/>
                <a:ea typeface="Aptos"/>
              </a:defRPr>
            </a:pPr>
          </a:p>
        </c:txPr>
        <c:crossAx val="5907537"/>
        <c:crosses val="autoZero"/>
        <c:auto val="1"/>
        <c:lblAlgn val="ctr"/>
        <c:lblOffset val="100"/>
        <c:noMultiLvlLbl val="0"/>
      </c:catAx>
      <c:valAx>
        <c:axId val="5907537"/>
        <c:scaling>
          <c:orientation val="minMax"/>
        </c:scaling>
        <c:delete val="0"/>
        <c:axPos val="l"/>
        <c:numFmt formatCode="\$#,##0" sourceLinked="0"/>
        <c:majorTickMark val="none"/>
        <c:minorTickMark val="none"/>
        <c:tickLblPos val="nextTo"/>
        <c:spPr>
          <a:ln w="1260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chemeClr val="tx1">
                    <a:lumMod val="65000"/>
                    <a:lumOff val="35000"/>
                  </a:schemeClr>
                </a:solidFill>
                <a:uFillTx/>
                <a:latin typeface="Aptos"/>
                <a:ea typeface="Aptos"/>
              </a:defRPr>
            </a:pPr>
          </a:p>
        </c:txPr>
        <c:crossAx val="33687894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900" b="0" u="none" strike="noStrike">
              <a:solidFill>
                <a:schemeClr val="tx1">
                  <a:lumMod val="65000"/>
                  <a:lumOff val="35000"/>
                </a:schemeClr>
              </a:solidFill>
              <a:uFillTx/>
              <a:latin typeface="Aptos"/>
              <a:ea typeface="Aptos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chemeClr val="dk1">
          <a:lumMod val="15000"/>
          <a:lumOff val="85000"/>
        </a:schemeClr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en-US" sz="1200" b="1" u="none" strike="noStrike">
                <a:solidFill>
                  <a:srgbClr val="1A3A2A"/>
                </a:solidFill>
                <a:uFillTx/>
                <a:latin typeface="Aptos"/>
                <a:ea typeface="Aptos"/>
              </a:rPr>
              <a:t>Margin Trends (Gross &amp; Net)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Dashboard!$A$13</c:f>
              <c:strCache>
                <c:ptCount val="1"/>
                <c:pt idx="0">
                  <c:v>Gross Margin %</c:v>
                </c:pt>
              </c:strCache>
            </c:strRef>
          </c:tx>
          <c:spPr>
            <a:solidFill>
              <a:srgbClr val="1A3A2A"/>
            </a:solidFill>
            <a:ln cap="rnd" w="28440">
              <a:solidFill>
                <a:srgbClr val="1A3A2A"/>
              </a:solidFill>
              <a:round/>
            </a:ln>
          </c:spPr>
          <c:marker>
            <c:symbol val="circle"/>
            <c:size val="6"/>
            <c:spPr>
              <a:solidFill>
                <a:srgbClr val="1A3A2A"/>
              </a:solidFill>
            </c:spPr>
          </c:marker>
          <c:dLbls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ptos Narrow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Dashboard!$B$12:$M$12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Dashboard!$B$13:$M$13</c:f>
              <c:numCache>
                <c:formatCode>0.0%</c:formatCode>
                <c:ptCount val="12"/>
                <c:pt idx="0">
                  <c:v>0.575352480417755</c:v>
                </c:pt>
                <c:pt idx="1">
                  <c:v>0.57182789258261</c:v>
                </c:pt>
                <c:pt idx="2">
                  <c:v>0.575219743069642</c:v>
                </c:pt>
                <c:pt idx="3">
                  <c:v>0.575049820645676</c:v>
                </c:pt>
                <c:pt idx="4">
                  <c:v>0.57642365456821</c:v>
                </c:pt>
                <c:pt idx="5">
                  <c:v>0.576840894148586</c:v>
                </c:pt>
                <c:pt idx="6">
                  <c:v>0.575100476680064</c:v>
                </c:pt>
                <c:pt idx="7">
                  <c:v>0.577786648039118</c:v>
                </c:pt>
                <c:pt idx="8">
                  <c:v>0.576405263558226</c:v>
                </c:pt>
                <c:pt idx="9">
                  <c:v>0.576009501187649</c:v>
                </c:pt>
                <c:pt idx="10">
                  <c:v>0.581274994119031</c:v>
                </c:pt>
                <c:pt idx="11">
                  <c:v>0.582486061003608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Dashboard!$A$14</c:f>
              <c:strCache>
                <c:ptCount val="1"/>
                <c:pt idx="0">
                  <c:v>Net Margin %</c:v>
                </c:pt>
              </c:strCache>
            </c:strRef>
          </c:tx>
          <c:spPr>
            <a:solidFill>
              <a:srgbClr val="34D399"/>
            </a:solidFill>
            <a:ln cap="rnd" w="28440">
              <a:solidFill>
                <a:srgbClr val="34D399"/>
              </a:solidFill>
              <a:round/>
            </a:ln>
          </c:spPr>
          <c:marker>
            <c:symbol val="circle"/>
            <c:size val="6"/>
            <c:spPr>
              <a:solidFill>
                <a:srgbClr val="34D399"/>
              </a:solidFill>
            </c:spPr>
          </c:marker>
          <c:dLbls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ptos Narrow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Dashboard!$B$12:$M$12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Dashboard!$B$14:$M$14</c:f>
              <c:numCache>
                <c:formatCode>0.0%</c:formatCode>
                <c:ptCount val="12"/>
                <c:pt idx="0">
                  <c:v>0.232167101827676</c:v>
                </c:pt>
                <c:pt idx="1">
                  <c:v>0.214635120295498</c:v>
                </c:pt>
                <c:pt idx="2">
                  <c:v>0.23630831643002</c:v>
                </c:pt>
                <c:pt idx="3">
                  <c:v>0.275089677162216</c:v>
                </c:pt>
                <c:pt idx="4">
                  <c:v>0.28340112640801</c:v>
                </c:pt>
                <c:pt idx="5">
                  <c:v>0.266025641025641</c:v>
                </c:pt>
                <c:pt idx="6">
                  <c:v>0.289372838583045</c:v>
                </c:pt>
                <c:pt idx="7">
                  <c:v>0.284502544656222</c:v>
                </c:pt>
                <c:pt idx="8">
                  <c:v>0.263634289191451</c:v>
                </c:pt>
                <c:pt idx="9">
                  <c:v>0.283922209026128</c:v>
                </c:pt>
                <c:pt idx="10">
                  <c:v>0.27217125382263</c:v>
                </c:pt>
                <c:pt idx="11">
                  <c:v>0.241827921722969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8600053"/>
        <c:axId val="76944286"/>
      </c:lineChart>
      <c:catAx>
        <c:axId val="7860005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chemeClr val="dk1">
                <a:lumMod val="15000"/>
                <a:lumOff val="85000"/>
              </a:schemeClr>
            </a:solidFill>
            <a:round/>
          </a:ln>
        </c:spPr>
        <c:txPr>
          <a:bodyPr/>
          <a:lstStyle/>
          <a:p>
            <a:pPr>
              <a:defRPr sz="900" b="0" u="none" strike="noStrike">
                <a:solidFill>
                  <a:schemeClr val="tx1">
                    <a:lumMod val="65000"/>
                    <a:lumOff val="35000"/>
                  </a:schemeClr>
                </a:solidFill>
                <a:uFillTx/>
                <a:latin typeface="Aptos"/>
                <a:ea typeface="Aptos"/>
              </a:defRPr>
            </a:pPr>
          </a:p>
        </c:txPr>
        <c:crossAx val="76944286"/>
        <c:crosses val="autoZero"/>
        <c:auto val="1"/>
        <c:lblAlgn val="ctr"/>
        <c:lblOffset val="100"/>
        <c:noMultiLvlLbl val="0"/>
      </c:catAx>
      <c:valAx>
        <c:axId val="76944286"/>
        <c:scaling>
          <c:orientation val="minMax"/>
        </c:scaling>
        <c:delete val="0"/>
        <c:axPos val="l"/>
        <c:numFmt formatCode="0.0%" sourceLinked="0"/>
        <c:majorTickMark val="none"/>
        <c:minorTickMark val="none"/>
        <c:tickLblPos val="nextTo"/>
        <c:spPr>
          <a:ln w="1260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chemeClr val="tx1">
                    <a:lumMod val="65000"/>
                    <a:lumOff val="35000"/>
                  </a:schemeClr>
                </a:solidFill>
                <a:uFillTx/>
                <a:latin typeface="Aptos"/>
                <a:ea typeface="Aptos"/>
              </a:defRPr>
            </a:pPr>
          </a:p>
        </c:txPr>
        <c:crossAx val="78600053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900" b="0" u="none" strike="noStrike">
              <a:solidFill>
                <a:schemeClr val="tx1">
                  <a:lumMod val="65000"/>
                  <a:lumOff val="35000"/>
                </a:schemeClr>
              </a:solidFill>
              <a:uFillTx/>
              <a:latin typeface="Aptos"/>
              <a:ea typeface="Aptos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chemeClr val="dk1">
          <a:lumMod val="15000"/>
          <a:lumOff val="85000"/>
        </a:schemeClr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en-US" sz="1200" b="1" u="none" strike="noStrike">
                <a:solidFill>
                  <a:srgbClr val="1A3A2A"/>
                </a:solidFill>
                <a:uFillTx/>
                <a:latin typeface="Aptos"/>
                <a:ea typeface="Aptos"/>
              </a:rPr>
              <a:t>Expense Category Breakdown (YTD)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tx>
            <c:strRef>
              <c:f>Dashboard!$B$17</c:f>
              <c:strCache>
                <c:ptCount val="1"/>
                <c:pt idx="0">
                  <c:v>Amount</c:v>
                </c:pt>
              </c:strCache>
            </c:strRef>
          </c:tx>
          <c:spPr>
            <a:solidFill>
              <a:srgbClr val="156082"/>
            </a:solidFill>
            <a:ln w="12600">
              <a:noFill/>
            </a:ln>
          </c:spPr>
          <c:explosion val="0"/>
          <c:dPt>
            <c:idx val="0"/>
            <c:spPr>
              <a:solidFill>
                <a:srgbClr val="156082"/>
              </a:solidFill>
              <a:ln w="19080">
                <a:solidFill>
                  <a:schemeClr val="lt1"/>
                </a:solidFill>
                <a:round/>
              </a:ln>
            </c:spPr>
          </c:dPt>
          <c:dPt>
            <c:idx val="1"/>
            <c:spPr>
              <a:solidFill>
                <a:srgbClr val="E97132"/>
              </a:solidFill>
              <a:ln w="19080">
                <a:solidFill>
                  <a:schemeClr val="lt1"/>
                </a:solidFill>
                <a:round/>
              </a:ln>
            </c:spPr>
          </c:dPt>
          <c:dPt>
            <c:idx val="2"/>
            <c:spPr>
              <a:solidFill>
                <a:srgbClr val="196B24"/>
              </a:solidFill>
              <a:ln w="19080">
                <a:solidFill>
                  <a:schemeClr val="lt1"/>
                </a:solidFill>
                <a:round/>
              </a:ln>
            </c:spPr>
          </c:dPt>
          <c:dPt>
            <c:idx val="3"/>
            <c:spPr>
              <a:solidFill>
                <a:srgbClr val="0F9ED5"/>
              </a:solidFill>
              <a:ln w="19080">
                <a:solidFill>
                  <a:schemeClr val="lt1"/>
                </a:solidFill>
                <a:round/>
              </a:ln>
            </c:spPr>
          </c:dPt>
          <c:dPt>
            <c:idx val="4"/>
            <c:spPr>
              <a:solidFill>
                <a:srgbClr val="A02B93"/>
              </a:solidFill>
              <a:ln w="19080">
                <a:solidFill>
                  <a:schemeClr val="lt1"/>
                </a:solidFill>
                <a:round/>
              </a:ln>
            </c:spPr>
          </c:dPt>
          <c:dPt>
            <c:idx val="5"/>
            <c:spPr>
              <a:solidFill>
                <a:srgbClr val="4EA72E"/>
              </a:solidFill>
              <a:ln w="19080">
                <a:solidFill>
                  <a:schemeClr val="lt1"/>
                </a:solidFill>
                <a:round/>
              </a:ln>
            </c:spPr>
          </c:dPt>
          <c:dPt>
            <c:idx val="6"/>
            <c:spPr>
              <a:solidFill>
                <a:srgbClr val="0D3A4E"/>
              </a:solidFill>
              <a:ln w="19080">
                <a:solidFill>
                  <a:schemeClr val="lt1"/>
                </a:solidFill>
                <a:round/>
              </a:ln>
            </c:spPr>
          </c:dPt>
          <c:dPt>
            <c:idx val="7"/>
            <c:spPr>
              <a:solidFill>
                <a:srgbClr val="994010"/>
              </a:solidFill>
              <a:ln w="19080">
                <a:solidFill>
                  <a:schemeClr val="lt1"/>
                </a:solidFill>
                <a:round/>
              </a:ln>
            </c:spPr>
          </c:dPt>
          <c:dPt>
            <c:idx val="8"/>
            <c:spPr>
              <a:solidFill>
                <a:srgbClr val="0F4016"/>
              </a:solidFill>
              <a:ln w="19080">
                <a:solidFill>
                  <a:schemeClr val="lt1"/>
                </a:solidFill>
                <a:round/>
              </a:ln>
            </c:spPr>
          </c:dPt>
          <c:dPt>
            <c:idx val="9"/>
            <c:spPr>
              <a:solidFill>
                <a:srgbClr val="095F80"/>
              </a:solidFill>
              <a:ln w="19080">
                <a:solidFill>
                  <a:schemeClr val="lt1"/>
                </a:solidFill>
                <a:round/>
              </a:ln>
            </c:spPr>
          </c:dPt>
          <c:dPt>
            <c:idx val="10"/>
            <c:spPr>
              <a:solidFill>
                <a:srgbClr val="601A58"/>
              </a:solidFill>
              <a:ln w="19080">
                <a:solidFill>
                  <a:schemeClr val="lt1"/>
                </a:solidFill>
                <a:round/>
              </a:ln>
            </c:spPr>
          </c:dPt>
          <c:dPt>
            <c:idx val="11"/>
            <c:spPr>
              <a:solidFill>
                <a:srgbClr val="2F641C"/>
              </a:solidFill>
              <a:ln w="19080">
                <a:solidFill>
                  <a:schemeClr val="lt1"/>
                </a:solidFill>
                <a:round/>
              </a:ln>
            </c:spPr>
          </c:dPt>
          <c:dLbls>
            <c:dLbl>
              <c:idx val="0"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ptos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1"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ptos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2"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ptos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3"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ptos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4"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ptos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5"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ptos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6"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ptos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7"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ptos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8"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ptos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9"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ptos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10"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ptos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11"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ptos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ptos Narrow"/>
                  </a:defRPr>
                </a:pPr>
              </a:p>
            </c:txPr>
            <c:dLblPos val="bestFit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Dashboard!$A$18:$A$29</c:f>
              <c:strCache>
                <c:ptCount val="12"/>
                <c:pt idx="0">
                  <c:v>Total COGS</c:v>
                </c:pt>
                <c:pt idx="1">
                  <c:v>Salaries &amp; Benefits</c:v>
                </c:pt>
                <c:pt idx="2">
                  <c:v>Office Rent</c:v>
                </c:pt>
                <c:pt idx="3">
                  <c:v>Utilities</c:v>
                </c:pt>
                <c:pt idx="4">
                  <c:v>Marketing</c:v>
                </c:pt>
                <c:pt idx="5">
                  <c:v>Insurance</c:v>
                </c:pt>
                <c:pt idx="6">
                  <c:v>Repairs &amp; Maintenance</c:v>
                </c:pt>
                <c:pt idx="7">
                  <c:v>Software &amp; Subscriptions</c:v>
                </c:pt>
                <c:pt idx="8">
                  <c:v>Legal &amp; Accounting</c:v>
                </c:pt>
                <c:pt idx="9">
                  <c:v>D&amp;A</c:v>
                </c:pt>
                <c:pt idx="10">
                  <c:v>Interest</c:v>
                </c:pt>
                <c:pt idx="11">
                  <c:v>Taxes</c:v>
                </c:pt>
              </c:strCache>
            </c:strRef>
          </c:cat>
          <c:val>
            <c:numRef>
              <c:f>Dashboard!$B$18:$B$29</c:f>
              <c:numCache>
                <c:formatCode>\$#,##0</c:formatCode>
                <c:ptCount val="12"/>
                <c:pt idx="0">
                  <c:v>584930</c:v>
                </c:pt>
                <c:pt idx="1">
                  <c:v>235330</c:v>
                </c:pt>
                <c:pt idx="2">
                  <c:v>60880</c:v>
                </c:pt>
                <c:pt idx="3">
                  <c:v>21240</c:v>
                </c:pt>
                <c:pt idx="4">
                  <c:v>20520</c:v>
                </c:pt>
                <c:pt idx="5">
                  <c:v>12910</c:v>
                </c:pt>
                <c:pt idx="6">
                  <c:v>8660</c:v>
                </c:pt>
                <c:pt idx="7">
                  <c:v>5390</c:v>
                </c:pt>
                <c:pt idx="8">
                  <c:v>9830</c:v>
                </c:pt>
                <c:pt idx="9">
                  <c:v>30000</c:v>
                </c:pt>
                <c:pt idx="10">
                  <c:v>14400</c:v>
                </c:pt>
                <c:pt idx="11">
                  <c:v>13500</c:v>
                </c:pt>
              </c:numCache>
            </c:numRef>
          </c:val>
        </c:ser>
        <c:firstSliceAng val="0"/>
      </c:pieChart>
      <c:spPr>
        <a:solidFill>
          <a:srgbClr val="FFFFFF"/>
        </a:solidFill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900" b="0" u="none" strike="noStrike">
              <a:solidFill>
                <a:schemeClr val="tx1">
                  <a:lumMod val="65000"/>
                  <a:lumOff val="35000"/>
                </a:schemeClr>
              </a:solidFill>
              <a:uFillTx/>
              <a:latin typeface="Aptos"/>
              <a:ea typeface="Aptos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chemeClr val="dk1">
          <a:lumMod val="15000"/>
          <a:lumOff val="85000"/>
        </a:schemeClr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en-US" sz="1200" b="1" u="none" strike="noStrike">
                <a:solidFill>
                  <a:srgbClr val="1A3A2A"/>
                </a:solidFill>
                <a:uFillTx/>
                <a:latin typeface="Aptos"/>
                <a:ea typeface="Aptos"/>
              </a:rPr>
              <a:t>Monthly Net Income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Dashboard!$A$33</c:f>
              <c:strCache>
                <c:ptCount val="1"/>
                <c:pt idx="0">
                  <c:v>Net Income</c:v>
                </c:pt>
              </c:strCache>
            </c:strRef>
          </c:tx>
          <c:spPr>
            <a:solidFill>
              <a:srgbClr val="1A3A2A"/>
            </a:solidFill>
            <a:ln w="1260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ptos Narrow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Dashboard!$B$32:$M$32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Dashboard!$B$33:$M$33</c:f>
              <c:numCache>
                <c:formatCode>\$#,##0;[RED]"($"#,##0\);\-</c:formatCode>
                <c:ptCount val="12"/>
                <c:pt idx="0">
                  <c:v>22230</c:v>
                </c:pt>
                <c:pt idx="1">
                  <c:v>21500</c:v>
                </c:pt>
                <c:pt idx="2">
                  <c:v>27960</c:v>
                </c:pt>
                <c:pt idx="3">
                  <c:v>34510</c:v>
                </c:pt>
                <c:pt idx="4">
                  <c:v>36230</c:v>
                </c:pt>
                <c:pt idx="5">
                  <c:v>32370</c:v>
                </c:pt>
                <c:pt idx="6">
                  <c:v>30960</c:v>
                </c:pt>
                <c:pt idx="7">
                  <c:v>28510</c:v>
                </c:pt>
                <c:pt idx="8">
                  <c:v>34660</c:v>
                </c:pt>
                <c:pt idx="9">
                  <c:v>38250</c:v>
                </c:pt>
                <c:pt idx="10">
                  <c:v>34710</c:v>
                </c:pt>
                <c:pt idx="11">
                  <c:v>22120</c:v>
                </c:pt>
              </c:numCache>
            </c:numRef>
          </c:val>
        </c:ser>
        <c:gapWidth val="219"/>
        <c:overlap val="-27"/>
        <c:axId val="39521804"/>
        <c:axId val="14837100"/>
      </c:barChart>
      <c:catAx>
        <c:axId val="395218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chemeClr val="dk1">
                <a:lumMod val="15000"/>
                <a:lumOff val="85000"/>
              </a:schemeClr>
            </a:solidFill>
            <a:round/>
          </a:ln>
        </c:spPr>
        <c:txPr>
          <a:bodyPr/>
          <a:lstStyle/>
          <a:p>
            <a:pPr>
              <a:defRPr sz="900" b="0" u="none" strike="noStrike">
                <a:solidFill>
                  <a:schemeClr val="tx1">
                    <a:lumMod val="65000"/>
                    <a:lumOff val="35000"/>
                  </a:schemeClr>
                </a:solidFill>
                <a:uFillTx/>
                <a:latin typeface="Aptos"/>
                <a:ea typeface="Aptos"/>
              </a:defRPr>
            </a:pPr>
          </a:p>
        </c:txPr>
        <c:crossAx val="14837100"/>
        <c:crosses val="autoZero"/>
        <c:auto val="1"/>
        <c:lblAlgn val="ctr"/>
        <c:lblOffset val="100"/>
        <c:noMultiLvlLbl val="0"/>
      </c:catAx>
      <c:valAx>
        <c:axId val="14837100"/>
        <c:scaling>
          <c:orientation val="minMax"/>
        </c:scaling>
        <c:delete val="0"/>
        <c:axPos val="l"/>
        <c:numFmt formatCode="\$#,##0;[RED]&quot;($&quot;#,##0\);\-" sourceLinked="0"/>
        <c:majorTickMark val="none"/>
        <c:minorTickMark val="none"/>
        <c:tickLblPos val="nextTo"/>
        <c:spPr>
          <a:ln w="1260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chemeClr val="tx1">
                    <a:lumMod val="65000"/>
                    <a:lumOff val="35000"/>
                  </a:schemeClr>
                </a:solidFill>
                <a:uFillTx/>
                <a:latin typeface="Aptos"/>
                <a:ea typeface="Aptos"/>
              </a:defRPr>
            </a:pPr>
          </a:p>
        </c:txPr>
        <c:crossAx val="39521804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900" b="0" u="none" strike="noStrike">
              <a:solidFill>
                <a:schemeClr val="tx1">
                  <a:lumMod val="65000"/>
                  <a:lumOff val="35000"/>
                </a:schemeClr>
              </a:solidFill>
              <a:uFillTx/>
              <a:latin typeface="Aptos"/>
              <a:ea typeface="Aptos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chemeClr val="dk1">
          <a:lumMod val="15000"/>
          <a:lumOff val="85000"/>
        </a:schemeClr>
      </a:solidFill>
      <a:round/>
    </a:ln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2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3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4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2</xdr:row>
      <xdr:rowOff>0</xdr:rowOff>
    </xdr:from>
    <xdr:to>
      <xdr:col>10</xdr:col>
      <xdr:colOff>698040</xdr:colOff>
      <xdr:row>18</xdr:row>
      <xdr:rowOff>75960</xdr:rowOff>
    </xdr:to>
    <xdr:graphicFrame>
      <xdr:nvGraphicFramePr>
        <xdr:cNvPr id="1" name="Chart 1"/>
        <xdr:cNvGraphicFramePr/>
      </xdr:nvGraphicFramePr>
      <xdr:xfrm>
        <a:off x="6228720" y="504720"/>
        <a:ext cx="5600160" cy="3514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0</xdr:colOff>
      <xdr:row>16</xdr:row>
      <xdr:rowOff>0</xdr:rowOff>
    </xdr:from>
    <xdr:to>
      <xdr:col>10</xdr:col>
      <xdr:colOff>698040</xdr:colOff>
      <xdr:row>33</xdr:row>
      <xdr:rowOff>75960</xdr:rowOff>
    </xdr:to>
    <xdr:graphicFrame>
      <xdr:nvGraphicFramePr>
        <xdr:cNvPr id="2" name="Chart 2"/>
        <xdr:cNvGraphicFramePr/>
      </xdr:nvGraphicFramePr>
      <xdr:xfrm>
        <a:off x="6228720" y="3543480"/>
        <a:ext cx="5600160" cy="3504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0</xdr:colOff>
      <xdr:row>16</xdr:row>
      <xdr:rowOff>0</xdr:rowOff>
    </xdr:from>
    <xdr:to>
      <xdr:col>8</xdr:col>
      <xdr:colOff>698040</xdr:colOff>
      <xdr:row>33</xdr:row>
      <xdr:rowOff>75960</xdr:rowOff>
    </xdr:to>
    <xdr:graphicFrame>
      <xdr:nvGraphicFramePr>
        <xdr:cNvPr id="3" name="Chart 3"/>
        <xdr:cNvGraphicFramePr/>
      </xdr:nvGraphicFramePr>
      <xdr:xfrm>
        <a:off x="4267800" y="3543480"/>
        <a:ext cx="5600160" cy="3504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</xdr:col>
      <xdr:colOff>0</xdr:colOff>
      <xdr:row>30</xdr:row>
      <xdr:rowOff>0</xdr:rowOff>
    </xdr:from>
    <xdr:to>
      <xdr:col>8</xdr:col>
      <xdr:colOff>698040</xdr:colOff>
      <xdr:row>47</xdr:row>
      <xdr:rowOff>75960</xdr:rowOff>
    </xdr:to>
    <xdr:graphicFrame>
      <xdr:nvGraphicFramePr>
        <xdr:cNvPr id="4" name="Chart 4"/>
        <xdr:cNvGraphicFramePr/>
      </xdr:nvGraphicFramePr>
      <xdr:xfrm>
        <a:off x="4267800" y="6343560"/>
        <a:ext cx="5600160" cy="3504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A3A2A"/>
    <pageSetUpPr fitToPage="false"/>
  </sheetPr>
  <dimension ref="A1:N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10.69140625" defaultRowHeight="15.75" customHeight="false" zeroHeight="false" outlineLevelRow="0" outlineLevelCol="0"/>
  <cols>
    <col collapsed="false" customWidth="true" hidden="false" outlineLevel="0" max="1" min="1" style="0" width="41.66"/>
    <col collapsed="false" customWidth="true" hidden="false" outlineLevel="0" max="14" min="2" style="0" width="18.33"/>
  </cols>
  <sheetData>
    <row r="1" customFormat="false" ht="18" hidden="false" customHeight="tru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customFormat="false" ht="15.75" hidden="false" customHeight="false" outlineLevel="0" collapsed="false">
      <c r="A2" s="3" t="s">
        <v>14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customFormat="false" ht="15.75" hidden="false" customHeight="false" outlineLevel="0" collapsed="false">
      <c r="A3" s="5" t="s">
        <v>15</v>
      </c>
      <c r="B3" s="6" t="n">
        <v>53250</v>
      </c>
      <c r="C3" s="6" t="n">
        <v>56100</v>
      </c>
      <c r="D3" s="6" t="n">
        <v>65170</v>
      </c>
      <c r="E3" s="6" t="n">
        <v>68530</v>
      </c>
      <c r="F3" s="6" t="n">
        <v>70000</v>
      </c>
      <c r="G3" s="6" t="n">
        <v>66370</v>
      </c>
      <c r="H3" s="6" t="n">
        <v>58160</v>
      </c>
      <c r="I3" s="6" t="n">
        <v>55270</v>
      </c>
      <c r="J3" s="6" t="n">
        <v>73330</v>
      </c>
      <c r="K3" s="6" t="n">
        <v>76280</v>
      </c>
      <c r="L3" s="6" t="n">
        <v>72530</v>
      </c>
      <c r="M3" s="6" t="n">
        <v>50580</v>
      </c>
      <c r="N3" s="6" t="n">
        <f aca="false">SUM(B3:M3)</f>
        <v>765570</v>
      </c>
    </row>
    <row r="4" customFormat="false" ht="15.75" hidden="false" customHeight="false" outlineLevel="0" collapsed="false">
      <c r="A4" s="5" t="s">
        <v>16</v>
      </c>
      <c r="B4" s="7" t="n">
        <v>22530</v>
      </c>
      <c r="C4" s="7" t="n">
        <v>23380</v>
      </c>
      <c r="D4" s="7" t="n">
        <v>26970</v>
      </c>
      <c r="E4" s="7" t="n">
        <v>27630</v>
      </c>
      <c r="F4" s="7" t="n">
        <v>26760</v>
      </c>
      <c r="G4" s="7" t="n">
        <v>24780</v>
      </c>
      <c r="H4" s="7" t="n">
        <v>21620</v>
      </c>
      <c r="I4" s="7" t="n">
        <v>20360</v>
      </c>
      <c r="J4" s="7" t="n">
        <v>27240</v>
      </c>
      <c r="K4" s="7" t="n">
        <v>28160</v>
      </c>
      <c r="L4" s="7" t="n">
        <v>27800</v>
      </c>
      <c r="M4" s="7" t="n">
        <v>18970</v>
      </c>
      <c r="N4" s="7" t="n">
        <f aca="false">SUM(B4:M4)</f>
        <v>296200</v>
      </c>
    </row>
    <row r="5" customFormat="false" ht="15.75" hidden="false" customHeight="false" outlineLevel="0" collapsed="false">
      <c r="A5" s="5" t="s">
        <v>17</v>
      </c>
      <c r="B5" s="7" t="n">
        <v>6140</v>
      </c>
      <c r="C5" s="7" t="n">
        <v>6430</v>
      </c>
      <c r="D5" s="7" t="n">
        <v>8990</v>
      </c>
      <c r="E5" s="7" t="n">
        <v>11050</v>
      </c>
      <c r="F5" s="7" t="n">
        <v>12350</v>
      </c>
      <c r="G5" s="7" t="n">
        <v>12390</v>
      </c>
      <c r="H5" s="7" t="n">
        <v>11180</v>
      </c>
      <c r="I5" s="7" t="n">
        <v>9450</v>
      </c>
      <c r="J5" s="7" t="n">
        <v>11520</v>
      </c>
      <c r="K5" s="7" t="n">
        <v>10560</v>
      </c>
      <c r="L5" s="7" t="n">
        <v>9670</v>
      </c>
      <c r="M5" s="7" t="n">
        <v>8430</v>
      </c>
      <c r="N5" s="7" t="n">
        <f aca="false">SUM(B5:M5)</f>
        <v>118160</v>
      </c>
    </row>
    <row r="6" customFormat="false" ht="15.75" hidden="false" customHeight="false" outlineLevel="0" collapsed="false">
      <c r="A6" s="5" t="s">
        <v>18</v>
      </c>
      <c r="B6" s="7" t="n">
        <v>11270</v>
      </c>
      <c r="C6" s="7" t="n">
        <v>11690</v>
      </c>
      <c r="D6" s="7" t="n">
        <v>14040</v>
      </c>
      <c r="E6" s="7" t="n">
        <v>14920</v>
      </c>
      <c r="F6" s="7" t="n">
        <v>15440</v>
      </c>
      <c r="G6" s="7" t="n">
        <v>15040</v>
      </c>
      <c r="H6" s="7" t="n">
        <v>13420</v>
      </c>
      <c r="I6" s="7" t="n">
        <v>12730</v>
      </c>
      <c r="J6" s="7" t="n">
        <v>16240</v>
      </c>
      <c r="K6" s="7" t="n">
        <v>16430</v>
      </c>
      <c r="L6" s="7" t="n">
        <v>14510</v>
      </c>
      <c r="M6" s="7" t="n">
        <v>11240</v>
      </c>
      <c r="N6" s="7" t="n">
        <f aca="false">SUM(B6:M6)</f>
        <v>166970</v>
      </c>
    </row>
    <row r="7" customFormat="false" ht="15.75" hidden="false" customHeight="false" outlineLevel="0" collapsed="false">
      <c r="A7" s="5" t="s">
        <v>19</v>
      </c>
      <c r="B7" s="7" t="n">
        <v>2560</v>
      </c>
      <c r="C7" s="7" t="n">
        <v>2570</v>
      </c>
      <c r="D7" s="7" t="n">
        <v>3150</v>
      </c>
      <c r="E7" s="7" t="n">
        <v>3320</v>
      </c>
      <c r="F7" s="7" t="n">
        <v>3290</v>
      </c>
      <c r="G7" s="7" t="n">
        <v>3100</v>
      </c>
      <c r="H7" s="7" t="n">
        <v>2610</v>
      </c>
      <c r="I7" s="7" t="n">
        <v>2400</v>
      </c>
      <c r="J7" s="7" t="n">
        <v>3140</v>
      </c>
      <c r="K7" s="7" t="n">
        <v>3290</v>
      </c>
      <c r="L7" s="7" t="n">
        <v>3020</v>
      </c>
      <c r="M7" s="7" t="n">
        <v>2250</v>
      </c>
      <c r="N7" s="7" t="n">
        <f aca="false">SUM(B7:M7)</f>
        <v>34700</v>
      </c>
    </row>
    <row r="8" customFormat="false" ht="16.5" hidden="false" customHeight="true" outlineLevel="0" collapsed="false">
      <c r="A8" s="8" t="s">
        <v>20</v>
      </c>
      <c r="B8" s="9" t="n">
        <f aca="false">SUM(B3:B7)</f>
        <v>95750</v>
      </c>
      <c r="C8" s="9" t="n">
        <f aca="false">SUM(C3:C7)</f>
        <v>100170</v>
      </c>
      <c r="D8" s="9" t="n">
        <f aca="false">SUM(D3:D7)</f>
        <v>118320</v>
      </c>
      <c r="E8" s="9" t="n">
        <f aca="false">SUM(E3:E7)</f>
        <v>125450</v>
      </c>
      <c r="F8" s="9" t="n">
        <f aca="false">SUM(F3:F7)</f>
        <v>127840</v>
      </c>
      <c r="G8" s="9" t="n">
        <f aca="false">SUM(G3:G7)</f>
        <v>121680</v>
      </c>
      <c r="H8" s="9" t="n">
        <f aca="false">SUM(H3:H7)</f>
        <v>106990</v>
      </c>
      <c r="I8" s="9" t="n">
        <f aca="false">SUM(I3:I7)</f>
        <v>100210</v>
      </c>
      <c r="J8" s="9" t="n">
        <f aca="false">SUM(J3:J7)</f>
        <v>131470</v>
      </c>
      <c r="K8" s="9" t="n">
        <f aca="false">SUM(K3:K7)</f>
        <v>134720</v>
      </c>
      <c r="L8" s="9" t="n">
        <f aca="false">SUM(L3:L7)</f>
        <v>127530</v>
      </c>
      <c r="M8" s="9" t="n">
        <f aca="false">SUM(M3:M7)</f>
        <v>91470</v>
      </c>
      <c r="N8" s="9" t="n">
        <f aca="false">SUM(B8:M8)</f>
        <v>1381600</v>
      </c>
    </row>
    <row r="9" customFormat="false" ht="15.75" hidden="false" customHeight="false" outlineLevel="0" collapsed="false">
      <c r="A9" s="10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customFormat="false" ht="15.75" hidden="false" customHeight="false" outlineLevel="0" collapsed="false">
      <c r="A10" s="3" t="s">
        <v>21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customFormat="false" ht="15.75" hidden="false" customHeight="false" outlineLevel="0" collapsed="false">
      <c r="A11" s="5" t="s">
        <v>22</v>
      </c>
      <c r="B11" s="6" t="n">
        <v>30240</v>
      </c>
      <c r="C11" s="6" t="n">
        <v>31960</v>
      </c>
      <c r="D11" s="6" t="n">
        <v>37480</v>
      </c>
      <c r="E11" s="6" t="n">
        <v>39890</v>
      </c>
      <c r="F11" s="6" t="n">
        <v>40530</v>
      </c>
      <c r="G11" s="6" t="n">
        <v>38720</v>
      </c>
      <c r="H11" s="6" t="n">
        <v>34250</v>
      </c>
      <c r="I11" s="6" t="n">
        <v>31820</v>
      </c>
      <c r="J11" s="6" t="n">
        <v>41820</v>
      </c>
      <c r="K11" s="6" t="n">
        <v>43000</v>
      </c>
      <c r="L11" s="6" t="n">
        <v>40320</v>
      </c>
      <c r="M11" s="6" t="n">
        <v>28810</v>
      </c>
      <c r="N11" s="6" t="n">
        <f aca="false">SUM(B11:M11)</f>
        <v>438840</v>
      </c>
    </row>
    <row r="12" customFormat="false" ht="15.75" hidden="false" customHeight="false" outlineLevel="0" collapsed="false">
      <c r="A12" s="5" t="s">
        <v>23</v>
      </c>
      <c r="B12" s="7" t="n">
        <v>4700</v>
      </c>
      <c r="C12" s="7" t="n">
        <v>4860</v>
      </c>
      <c r="D12" s="7" t="n">
        <v>5900</v>
      </c>
      <c r="E12" s="7" t="n">
        <v>6170</v>
      </c>
      <c r="F12" s="7" t="n">
        <v>6310</v>
      </c>
      <c r="G12" s="7" t="n">
        <v>6000</v>
      </c>
      <c r="H12" s="7" t="n">
        <v>5300</v>
      </c>
      <c r="I12" s="7" t="n">
        <v>5010</v>
      </c>
      <c r="J12" s="7" t="n">
        <v>6530</v>
      </c>
      <c r="K12" s="7" t="n">
        <v>6670</v>
      </c>
      <c r="L12" s="7" t="n">
        <v>6080</v>
      </c>
      <c r="M12" s="7" t="n">
        <v>4460</v>
      </c>
      <c r="N12" s="7" t="n">
        <f aca="false">SUM(B12:M12)</f>
        <v>67990</v>
      </c>
    </row>
    <row r="13" customFormat="false" ht="15.75" hidden="false" customHeight="false" outlineLevel="0" collapsed="false">
      <c r="A13" s="5" t="s">
        <v>24</v>
      </c>
      <c r="B13" s="7" t="n">
        <v>3140</v>
      </c>
      <c r="C13" s="7" t="n">
        <v>3320</v>
      </c>
      <c r="D13" s="7" t="n">
        <v>3810</v>
      </c>
      <c r="E13" s="7" t="n">
        <v>3990</v>
      </c>
      <c r="F13" s="7" t="n">
        <v>4050</v>
      </c>
      <c r="G13" s="7" t="n">
        <v>3770</v>
      </c>
      <c r="H13" s="7" t="n">
        <v>3260</v>
      </c>
      <c r="I13" s="7" t="n">
        <v>3020</v>
      </c>
      <c r="J13" s="7" t="n">
        <v>4010</v>
      </c>
      <c r="K13" s="7" t="n">
        <v>4110</v>
      </c>
      <c r="L13" s="7" t="n">
        <v>3830</v>
      </c>
      <c r="M13" s="7" t="n">
        <v>2690</v>
      </c>
      <c r="N13" s="7" t="n">
        <f aca="false">SUM(B13:M13)</f>
        <v>43000</v>
      </c>
    </row>
    <row r="14" customFormat="false" ht="15.75" hidden="false" customHeight="false" outlineLevel="0" collapsed="false">
      <c r="A14" s="5" t="s">
        <v>25</v>
      </c>
      <c r="B14" s="7" t="n">
        <v>1570</v>
      </c>
      <c r="C14" s="7" t="n">
        <v>1660</v>
      </c>
      <c r="D14" s="7" t="n">
        <v>1840</v>
      </c>
      <c r="E14" s="7" t="n">
        <v>1930</v>
      </c>
      <c r="F14" s="7" t="n">
        <v>1910</v>
      </c>
      <c r="G14" s="7" t="n">
        <v>1740</v>
      </c>
      <c r="H14" s="7" t="n">
        <v>1550</v>
      </c>
      <c r="I14" s="7" t="n">
        <v>1430</v>
      </c>
      <c r="J14" s="7" t="n">
        <v>1950</v>
      </c>
      <c r="K14" s="7" t="n">
        <v>1930</v>
      </c>
      <c r="L14" s="7" t="n">
        <v>1850</v>
      </c>
      <c r="M14" s="7" t="n">
        <v>1310</v>
      </c>
      <c r="N14" s="7" t="n">
        <f aca="false">SUM(B14:M14)</f>
        <v>20670</v>
      </c>
    </row>
    <row r="15" customFormat="false" ht="15.75" hidden="false" customHeight="false" outlineLevel="0" collapsed="false">
      <c r="A15" s="5" t="s">
        <v>26</v>
      </c>
      <c r="B15" s="7" t="n">
        <v>1010</v>
      </c>
      <c r="C15" s="7" t="n">
        <v>1090</v>
      </c>
      <c r="D15" s="7" t="n">
        <v>1230</v>
      </c>
      <c r="E15" s="7" t="n">
        <v>1330</v>
      </c>
      <c r="F15" s="7" t="n">
        <v>1350</v>
      </c>
      <c r="G15" s="7" t="n">
        <v>1260</v>
      </c>
      <c r="H15" s="7" t="n">
        <v>1100</v>
      </c>
      <c r="I15" s="7" t="n">
        <v>1030</v>
      </c>
      <c r="J15" s="7" t="n">
        <v>1380</v>
      </c>
      <c r="K15" s="7" t="n">
        <v>1410</v>
      </c>
      <c r="L15" s="7" t="n">
        <v>1320</v>
      </c>
      <c r="M15" s="7" t="n">
        <v>920</v>
      </c>
      <c r="N15" s="7" t="n">
        <f aca="false">SUM(B15:M15)</f>
        <v>14430</v>
      </c>
    </row>
    <row r="16" customFormat="false" ht="16.5" hidden="false" customHeight="true" outlineLevel="0" collapsed="false">
      <c r="A16" s="8" t="s">
        <v>27</v>
      </c>
      <c r="B16" s="9" t="n">
        <f aca="false">SUM(B11:B15)</f>
        <v>40660</v>
      </c>
      <c r="C16" s="9" t="n">
        <f aca="false">SUM(C11:C15)</f>
        <v>42890</v>
      </c>
      <c r="D16" s="9" t="n">
        <f aca="false">SUM(D11:D15)</f>
        <v>50260</v>
      </c>
      <c r="E16" s="9" t="n">
        <f aca="false">SUM(E11:E15)</f>
        <v>53310</v>
      </c>
      <c r="F16" s="9" t="n">
        <f aca="false">SUM(F11:F15)</f>
        <v>54150</v>
      </c>
      <c r="G16" s="9" t="n">
        <f aca="false">SUM(G11:G15)</f>
        <v>51490</v>
      </c>
      <c r="H16" s="9" t="n">
        <f aca="false">SUM(H11:H15)</f>
        <v>45460</v>
      </c>
      <c r="I16" s="9" t="n">
        <f aca="false">SUM(I11:I15)</f>
        <v>42310</v>
      </c>
      <c r="J16" s="9" t="n">
        <f aca="false">SUM(J11:J15)</f>
        <v>55690</v>
      </c>
      <c r="K16" s="9" t="n">
        <f aca="false">SUM(K11:K15)</f>
        <v>57120</v>
      </c>
      <c r="L16" s="9" t="n">
        <f aca="false">SUM(L11:L15)</f>
        <v>53400</v>
      </c>
      <c r="M16" s="9" t="n">
        <f aca="false">SUM(M11:M15)</f>
        <v>38190</v>
      </c>
      <c r="N16" s="9" t="n">
        <f aca="false">SUM(B16:M16)</f>
        <v>584930</v>
      </c>
    </row>
    <row r="17" customFormat="false" ht="15.75" hidden="false" customHeight="false" outlineLevel="0" collapsed="false">
      <c r="A17" s="10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customFormat="false" ht="16.5" hidden="false" customHeight="true" outlineLevel="0" collapsed="false">
      <c r="A18" s="8" t="s">
        <v>28</v>
      </c>
      <c r="B18" s="9" t="n">
        <f aca="false">B8-B16</f>
        <v>55090</v>
      </c>
      <c r="C18" s="9" t="n">
        <f aca="false">C8-C16</f>
        <v>57280</v>
      </c>
      <c r="D18" s="9" t="n">
        <f aca="false">D8-D16</f>
        <v>68060</v>
      </c>
      <c r="E18" s="9" t="n">
        <f aca="false">E8-E16</f>
        <v>72140</v>
      </c>
      <c r="F18" s="9" t="n">
        <f aca="false">F8-F16</f>
        <v>73690</v>
      </c>
      <c r="G18" s="9" t="n">
        <f aca="false">G8-G16</f>
        <v>70190</v>
      </c>
      <c r="H18" s="9" t="n">
        <f aca="false">H8-H16</f>
        <v>61530</v>
      </c>
      <c r="I18" s="9" t="n">
        <f aca="false">I8-I16</f>
        <v>57900</v>
      </c>
      <c r="J18" s="9" t="n">
        <f aca="false">J8-J16</f>
        <v>75780</v>
      </c>
      <c r="K18" s="9" t="n">
        <f aca="false">K8-K16</f>
        <v>77600</v>
      </c>
      <c r="L18" s="9" t="n">
        <f aca="false">L8-L16</f>
        <v>74130</v>
      </c>
      <c r="M18" s="9" t="n">
        <f aca="false">M8-M16</f>
        <v>53280</v>
      </c>
      <c r="N18" s="9" t="n">
        <f aca="false">SUM(B18:M18)</f>
        <v>796670</v>
      </c>
    </row>
    <row r="19" customFormat="false" ht="15.75" hidden="false" customHeight="false" outlineLevel="0" collapsed="false">
      <c r="A19" s="12" t="s">
        <v>29</v>
      </c>
      <c r="B19" s="13" t="n">
        <f aca="false">IF(B8=0,"",B18/B8)</f>
        <v>0.575352480417755</v>
      </c>
      <c r="C19" s="13" t="n">
        <f aca="false">IF(C8=0,"",C18/C8)</f>
        <v>0.57182789258261</v>
      </c>
      <c r="D19" s="13" t="n">
        <f aca="false">IF(D8=0,"",D18/D8)</f>
        <v>0.575219743069642</v>
      </c>
      <c r="E19" s="13" t="n">
        <f aca="false">IF(E8=0,"",E18/E8)</f>
        <v>0.575049820645676</v>
      </c>
      <c r="F19" s="13" t="n">
        <f aca="false">IF(F8=0,"",F18/F8)</f>
        <v>0.57642365456821</v>
      </c>
      <c r="G19" s="13" t="n">
        <f aca="false">IF(G8=0,"",G18/G8)</f>
        <v>0.576840894148586</v>
      </c>
      <c r="H19" s="13" t="n">
        <f aca="false">IF(H8=0,"",H18/H8)</f>
        <v>0.575100476680064</v>
      </c>
      <c r="I19" s="13" t="n">
        <f aca="false">IF(I8=0,"",I18/I8)</f>
        <v>0.577786648039118</v>
      </c>
      <c r="J19" s="13" t="n">
        <f aca="false">IF(J8=0,"",J18/J8)</f>
        <v>0.576405263558226</v>
      </c>
      <c r="K19" s="13" t="n">
        <f aca="false">IF(K8=0,"",K18/K8)</f>
        <v>0.576009501187649</v>
      </c>
      <c r="L19" s="13" t="n">
        <f aca="false">IF(L8=0,"",L18/L8)</f>
        <v>0.581274994119031</v>
      </c>
      <c r="M19" s="13" t="n">
        <f aca="false">IF(M8=0,"",M18/M8)</f>
        <v>0.582486061003608</v>
      </c>
      <c r="N19" s="13" t="n">
        <f aca="false">IF(N8=0,"",N18/N8)</f>
        <v>0.576628546612623</v>
      </c>
    </row>
    <row r="20" customFormat="false" ht="15.75" hidden="false" customHeight="false" outlineLevel="0" collapsed="false">
      <c r="A20" s="10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customFormat="false" ht="15.75" hidden="false" customHeight="false" outlineLevel="0" collapsed="false">
      <c r="A21" s="3" t="s">
        <v>30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customFormat="false" ht="15.75" hidden="false" customHeight="false" outlineLevel="0" collapsed="false">
      <c r="A22" s="5" t="s">
        <v>31</v>
      </c>
      <c r="B22" s="6" t="n">
        <v>17200</v>
      </c>
      <c r="C22" s="6" t="n">
        <v>18940</v>
      </c>
      <c r="D22" s="6" t="n">
        <v>20220</v>
      </c>
      <c r="E22" s="6" t="n">
        <v>21220</v>
      </c>
      <c r="F22" s="6" t="n">
        <v>21620</v>
      </c>
      <c r="G22" s="6" t="n">
        <v>20180</v>
      </c>
      <c r="H22" s="6" t="n">
        <v>17890</v>
      </c>
      <c r="I22" s="6" t="n">
        <v>17020</v>
      </c>
      <c r="J22" s="6" t="n">
        <v>22000</v>
      </c>
      <c r="K22" s="6" t="n">
        <v>22530</v>
      </c>
      <c r="L22" s="6" t="n">
        <v>21760</v>
      </c>
      <c r="M22" s="6" t="n">
        <v>14750</v>
      </c>
      <c r="N22" s="6" t="n">
        <f aca="false">SUM(B22:M22)</f>
        <v>235330</v>
      </c>
    </row>
    <row r="23" customFormat="false" ht="15.75" hidden="false" customHeight="false" outlineLevel="0" collapsed="false">
      <c r="A23" s="5" t="s">
        <v>32</v>
      </c>
      <c r="B23" s="7" t="n">
        <v>5220</v>
      </c>
      <c r="C23" s="7" t="n">
        <v>5960</v>
      </c>
      <c r="D23" s="7" t="n">
        <v>5730</v>
      </c>
      <c r="E23" s="7" t="n">
        <v>5640</v>
      </c>
      <c r="F23" s="7" t="n">
        <v>5250</v>
      </c>
      <c r="G23" s="7" t="n">
        <v>4510</v>
      </c>
      <c r="H23" s="7" t="n">
        <v>3800</v>
      </c>
      <c r="I23" s="7" t="n">
        <v>3710</v>
      </c>
      <c r="J23" s="7" t="n">
        <v>5340</v>
      </c>
      <c r="K23" s="7" t="n">
        <v>5980</v>
      </c>
      <c r="L23" s="7" t="n">
        <v>6160</v>
      </c>
      <c r="M23" s="7" t="n">
        <v>3580</v>
      </c>
      <c r="N23" s="7" t="n">
        <f aca="false">SUM(B23:M23)</f>
        <v>60880</v>
      </c>
    </row>
    <row r="24" customFormat="false" ht="15.75" hidden="false" customHeight="false" outlineLevel="0" collapsed="false">
      <c r="A24" s="5" t="s">
        <v>33</v>
      </c>
      <c r="B24" s="7" t="n">
        <v>1970</v>
      </c>
      <c r="C24" s="7" t="n">
        <v>2380</v>
      </c>
      <c r="D24" s="7" t="n">
        <v>2020</v>
      </c>
      <c r="E24" s="7" t="n">
        <v>1860</v>
      </c>
      <c r="F24" s="7" t="n">
        <v>1610</v>
      </c>
      <c r="G24" s="7" t="n">
        <v>1540</v>
      </c>
      <c r="H24" s="7" t="n">
        <v>1390</v>
      </c>
      <c r="I24" s="7" t="n">
        <v>1400</v>
      </c>
      <c r="J24" s="7" t="n">
        <v>1760</v>
      </c>
      <c r="K24" s="7" t="n">
        <v>1900</v>
      </c>
      <c r="L24" s="7" t="n">
        <v>2100</v>
      </c>
      <c r="M24" s="7" t="n">
        <v>1310</v>
      </c>
      <c r="N24" s="7" t="n">
        <f aca="false">SUM(B24:M24)</f>
        <v>21240</v>
      </c>
    </row>
    <row r="25" customFormat="false" ht="15.75" hidden="false" customHeight="false" outlineLevel="0" collapsed="false">
      <c r="A25" s="5" t="s">
        <v>34</v>
      </c>
      <c r="B25" s="7" t="n">
        <v>1540</v>
      </c>
      <c r="C25" s="7" t="n">
        <v>1540</v>
      </c>
      <c r="D25" s="7" t="n">
        <v>1890</v>
      </c>
      <c r="E25" s="7" t="n">
        <v>1990</v>
      </c>
      <c r="F25" s="7" t="n">
        <v>1980</v>
      </c>
      <c r="G25" s="7" t="n">
        <v>1860</v>
      </c>
      <c r="H25" s="7" t="n">
        <v>1340</v>
      </c>
      <c r="I25" s="7" t="n">
        <v>1220</v>
      </c>
      <c r="J25" s="7" t="n">
        <v>1890</v>
      </c>
      <c r="K25" s="7" t="n">
        <v>1760</v>
      </c>
      <c r="L25" s="7" t="n">
        <v>2030</v>
      </c>
      <c r="M25" s="7" t="n">
        <v>1480</v>
      </c>
      <c r="N25" s="7" t="n">
        <f aca="false">SUM(B25:M25)</f>
        <v>20520</v>
      </c>
    </row>
    <row r="26" customFormat="false" ht="15.75" hidden="false" customHeight="false" outlineLevel="0" collapsed="false">
      <c r="A26" s="5" t="s">
        <v>35</v>
      </c>
      <c r="B26" s="7" t="n">
        <v>1110</v>
      </c>
      <c r="C26" s="7" t="n">
        <v>1260</v>
      </c>
      <c r="D26" s="7" t="n">
        <v>1210</v>
      </c>
      <c r="E26" s="7" t="n">
        <v>1190</v>
      </c>
      <c r="F26" s="7" t="n">
        <v>1110</v>
      </c>
      <c r="G26" s="7" t="n">
        <v>960</v>
      </c>
      <c r="H26" s="7" t="n">
        <v>810</v>
      </c>
      <c r="I26" s="7" t="n">
        <v>790</v>
      </c>
      <c r="J26" s="7" t="n">
        <v>1130</v>
      </c>
      <c r="K26" s="7" t="n">
        <v>1270</v>
      </c>
      <c r="L26" s="7" t="n">
        <v>1310</v>
      </c>
      <c r="M26" s="7" t="n">
        <v>760</v>
      </c>
      <c r="N26" s="7" t="n">
        <f aca="false">SUM(B26:M26)</f>
        <v>12910</v>
      </c>
    </row>
    <row r="27" customFormat="false" ht="15.75" hidden="false" customHeight="false" outlineLevel="0" collapsed="false">
      <c r="A27" s="5" t="s">
        <v>36</v>
      </c>
      <c r="B27" s="7" t="n">
        <v>740</v>
      </c>
      <c r="C27" s="7" t="n">
        <v>630</v>
      </c>
      <c r="D27" s="7" t="n">
        <v>1010</v>
      </c>
      <c r="E27" s="7" t="n">
        <v>730</v>
      </c>
      <c r="F27" s="7" t="n">
        <v>800</v>
      </c>
      <c r="G27" s="7" t="n">
        <v>530</v>
      </c>
      <c r="H27" s="7" t="n">
        <v>630</v>
      </c>
      <c r="I27" s="7" t="n">
        <v>700</v>
      </c>
      <c r="J27" s="7" t="n">
        <v>690</v>
      </c>
      <c r="K27" s="7" t="n">
        <v>840</v>
      </c>
      <c r="L27" s="7" t="n">
        <v>730</v>
      </c>
      <c r="M27" s="7" t="n">
        <v>630</v>
      </c>
      <c r="N27" s="7" t="n">
        <f aca="false">SUM(B27:M27)</f>
        <v>8660</v>
      </c>
    </row>
    <row r="28" customFormat="false" ht="15.75" hidden="false" customHeight="false" outlineLevel="0" collapsed="false">
      <c r="A28" s="5" t="s">
        <v>37</v>
      </c>
      <c r="B28" s="7" t="n">
        <v>460</v>
      </c>
      <c r="C28" s="7" t="n">
        <v>530</v>
      </c>
      <c r="D28" s="7" t="n">
        <v>510</v>
      </c>
      <c r="E28" s="7" t="n">
        <v>500</v>
      </c>
      <c r="F28" s="7" t="n">
        <v>460</v>
      </c>
      <c r="G28" s="7" t="n">
        <v>400</v>
      </c>
      <c r="H28" s="7" t="n">
        <v>340</v>
      </c>
      <c r="I28" s="7" t="n">
        <v>330</v>
      </c>
      <c r="J28" s="7" t="n">
        <v>470</v>
      </c>
      <c r="K28" s="7" t="n">
        <v>530</v>
      </c>
      <c r="L28" s="7" t="n">
        <v>540</v>
      </c>
      <c r="M28" s="7" t="n">
        <v>320</v>
      </c>
      <c r="N28" s="7" t="n">
        <f aca="false">SUM(B28:M28)</f>
        <v>5390</v>
      </c>
    </row>
    <row r="29" customFormat="false" ht="15.75" hidden="false" customHeight="false" outlineLevel="0" collapsed="false">
      <c r="A29" s="5" t="s">
        <v>38</v>
      </c>
      <c r="B29" s="7" t="n">
        <v>920</v>
      </c>
      <c r="C29" s="7" t="n">
        <v>840</v>
      </c>
      <c r="D29" s="7" t="n">
        <v>1010</v>
      </c>
      <c r="E29" s="7" t="n">
        <v>800</v>
      </c>
      <c r="F29" s="7" t="n">
        <v>930</v>
      </c>
      <c r="G29" s="7" t="n">
        <v>640</v>
      </c>
      <c r="H29" s="7" t="n">
        <v>670</v>
      </c>
      <c r="I29" s="7" t="n">
        <v>520</v>
      </c>
      <c r="J29" s="7" t="n">
        <v>940</v>
      </c>
      <c r="K29" s="7" t="n">
        <v>840</v>
      </c>
      <c r="L29" s="7" t="n">
        <v>1090</v>
      </c>
      <c r="M29" s="7" t="n">
        <v>630</v>
      </c>
      <c r="N29" s="7" t="n">
        <f aca="false">SUM(B29:M29)</f>
        <v>9830</v>
      </c>
    </row>
    <row r="30" customFormat="false" ht="16.5" hidden="false" customHeight="true" outlineLevel="0" collapsed="false">
      <c r="A30" s="8" t="s">
        <v>39</v>
      </c>
      <c r="B30" s="9" t="n">
        <f aca="false">SUM(B22:B29)</f>
        <v>29160</v>
      </c>
      <c r="C30" s="9" t="n">
        <f aca="false">SUM(C22:C29)</f>
        <v>32080</v>
      </c>
      <c r="D30" s="9" t="n">
        <f aca="false">SUM(D22:D29)</f>
        <v>33600</v>
      </c>
      <c r="E30" s="9" t="n">
        <f aca="false">SUM(E22:E29)</f>
        <v>33930</v>
      </c>
      <c r="F30" s="9" t="n">
        <f aca="false">SUM(F22:F29)</f>
        <v>33760</v>
      </c>
      <c r="G30" s="9" t="n">
        <f aca="false">SUM(G22:G29)</f>
        <v>30620</v>
      </c>
      <c r="H30" s="9" t="n">
        <f aca="false">SUM(H22:H29)</f>
        <v>26870</v>
      </c>
      <c r="I30" s="9" t="n">
        <f aca="false">SUM(I22:I29)</f>
        <v>25690</v>
      </c>
      <c r="J30" s="9" t="n">
        <f aca="false">SUM(J22:J29)</f>
        <v>34220</v>
      </c>
      <c r="K30" s="9" t="n">
        <f aca="false">SUM(K22:K29)</f>
        <v>35650</v>
      </c>
      <c r="L30" s="9" t="n">
        <f aca="false">SUM(L22:L29)</f>
        <v>35720</v>
      </c>
      <c r="M30" s="9" t="n">
        <f aca="false">SUM(M22:M29)</f>
        <v>23460</v>
      </c>
      <c r="N30" s="9" t="n">
        <f aca="false">SUM(B30:M30)</f>
        <v>374760</v>
      </c>
    </row>
    <row r="31" customFormat="false" ht="15.75" hidden="false" customHeight="false" outlineLevel="0" collapsed="false">
      <c r="A31" s="10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</row>
    <row r="32" customFormat="false" ht="16.5" hidden="false" customHeight="true" outlineLevel="0" collapsed="false">
      <c r="A32" s="8" t="s">
        <v>40</v>
      </c>
      <c r="B32" s="9" t="n">
        <f aca="false">B18-B30</f>
        <v>25930</v>
      </c>
      <c r="C32" s="9" t="n">
        <f aca="false">C18-C30</f>
        <v>25200</v>
      </c>
      <c r="D32" s="9" t="n">
        <f aca="false">D18-D30</f>
        <v>34460</v>
      </c>
      <c r="E32" s="9" t="n">
        <f aca="false">E18-E30</f>
        <v>38210</v>
      </c>
      <c r="F32" s="9" t="n">
        <f aca="false">F18-F30</f>
        <v>39930</v>
      </c>
      <c r="G32" s="9" t="n">
        <f aca="false">G18-G30</f>
        <v>39570</v>
      </c>
      <c r="H32" s="9" t="n">
        <f aca="false">H18-H30</f>
        <v>34660</v>
      </c>
      <c r="I32" s="9" t="n">
        <f aca="false">I18-I30</f>
        <v>32210</v>
      </c>
      <c r="J32" s="9" t="n">
        <f aca="false">J18-J30</f>
        <v>41560</v>
      </c>
      <c r="K32" s="9" t="n">
        <f aca="false">K18-K30</f>
        <v>41950</v>
      </c>
      <c r="L32" s="9" t="n">
        <f aca="false">L18-L30</f>
        <v>38410</v>
      </c>
      <c r="M32" s="9" t="n">
        <f aca="false">M18-M30</f>
        <v>29820</v>
      </c>
      <c r="N32" s="9" t="n">
        <f aca="false">SUM(B32:M32)</f>
        <v>421910</v>
      </c>
    </row>
    <row r="33" customFormat="false" ht="15.75" hidden="false" customHeight="false" outlineLevel="0" collapsed="false">
      <c r="A33" s="12" t="s">
        <v>41</v>
      </c>
      <c r="B33" s="13" t="n">
        <f aca="false">IF(B8=0,"",B32/B8)</f>
        <v>0.270809399477807</v>
      </c>
      <c r="C33" s="13" t="n">
        <f aca="false">IF(C8=0,"",C32/C8)</f>
        <v>0.251572327044025</v>
      </c>
      <c r="D33" s="13" t="n">
        <f aca="false">IF(D8=0,"",D32/D8)</f>
        <v>0.291244083840433</v>
      </c>
      <c r="E33" s="13" t="n">
        <f aca="false">IF(E8=0,"",E32/E8)</f>
        <v>0.304583499402152</v>
      </c>
      <c r="F33" s="13" t="n">
        <f aca="false">IF(F8=0,"",F32/F8)</f>
        <v>0.312343554443054</v>
      </c>
      <c r="G33" s="13" t="n">
        <f aca="false">IF(G8=0,"",G32/G8)</f>
        <v>0.325197238658777</v>
      </c>
      <c r="H33" s="13" t="n">
        <f aca="false">IF(H8=0,"",H32/H8)</f>
        <v>0.323955509860735</v>
      </c>
      <c r="I33" s="13" t="n">
        <f aca="false">IF(I8=0,"",I32/I8)</f>
        <v>0.321425007484283</v>
      </c>
      <c r="J33" s="13" t="n">
        <f aca="false">IF(J8=0,"",J32/J8)</f>
        <v>0.316117745493268</v>
      </c>
      <c r="K33" s="13" t="n">
        <f aca="false">IF(K8=0,"",K32/K8)</f>
        <v>0.311386579572447</v>
      </c>
      <c r="L33" s="13" t="n">
        <f aca="false">IF(L8=0,"",L32/L8)</f>
        <v>0.301184035128989</v>
      </c>
      <c r="M33" s="13" t="n">
        <f aca="false">IF(M8=0,"",M32/M8)</f>
        <v>0.326008527386028</v>
      </c>
      <c r="N33" s="13" t="n">
        <f aca="false">IF(N8=0,"",N32/N8)</f>
        <v>0.305377822814129</v>
      </c>
    </row>
    <row r="34" customFormat="false" ht="15.75" hidden="false" customHeight="false" outlineLevel="0" collapsed="false">
      <c r="A34" s="10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</row>
    <row r="35" customFormat="false" ht="15.75" hidden="false" customHeight="false" outlineLevel="0" collapsed="false">
      <c r="A35" s="5" t="s">
        <v>42</v>
      </c>
      <c r="B35" s="6" t="n">
        <v>2500</v>
      </c>
      <c r="C35" s="6" t="n">
        <v>2500</v>
      </c>
      <c r="D35" s="6" t="n">
        <v>2500</v>
      </c>
      <c r="E35" s="6" t="n">
        <v>2500</v>
      </c>
      <c r="F35" s="6" t="n">
        <v>2500</v>
      </c>
      <c r="G35" s="6" t="n">
        <v>2500</v>
      </c>
      <c r="H35" s="6" t="n">
        <v>2500</v>
      </c>
      <c r="I35" s="6" t="n">
        <v>2500</v>
      </c>
      <c r="J35" s="6" t="n">
        <v>2500</v>
      </c>
      <c r="K35" s="6" t="n">
        <v>2500</v>
      </c>
      <c r="L35" s="6" t="n">
        <v>2500</v>
      </c>
      <c r="M35" s="6" t="n">
        <v>2500</v>
      </c>
      <c r="N35" s="6" t="n">
        <f aca="false">SUM(B35:M35)</f>
        <v>30000</v>
      </c>
    </row>
    <row r="36" customFormat="false" ht="15.75" hidden="false" customHeight="false" outlineLevel="0" collapsed="false">
      <c r="A36" s="5" t="s">
        <v>43</v>
      </c>
      <c r="B36" s="7" t="n">
        <v>1200</v>
      </c>
      <c r="C36" s="7" t="n">
        <v>1200</v>
      </c>
      <c r="D36" s="7" t="n">
        <v>1200</v>
      </c>
      <c r="E36" s="7" t="n">
        <v>1200</v>
      </c>
      <c r="F36" s="7" t="n">
        <v>1200</v>
      </c>
      <c r="G36" s="7" t="n">
        <v>1200</v>
      </c>
      <c r="H36" s="7" t="n">
        <v>1200</v>
      </c>
      <c r="I36" s="7" t="n">
        <v>1200</v>
      </c>
      <c r="J36" s="7" t="n">
        <v>1200</v>
      </c>
      <c r="K36" s="7" t="n">
        <v>1200</v>
      </c>
      <c r="L36" s="7" t="n">
        <v>1200</v>
      </c>
      <c r="M36" s="7" t="n">
        <v>1200</v>
      </c>
      <c r="N36" s="7" t="n">
        <f aca="false">SUM(B36:M36)</f>
        <v>14400</v>
      </c>
    </row>
    <row r="37" customFormat="false" ht="16.5" hidden="false" customHeight="true" outlineLevel="0" collapsed="false">
      <c r="A37" s="8" t="s">
        <v>44</v>
      </c>
      <c r="B37" s="9" t="n">
        <f aca="false">B32-B35-B36</f>
        <v>22230</v>
      </c>
      <c r="C37" s="9" t="n">
        <f aca="false">C32-C35-C36</f>
        <v>21500</v>
      </c>
      <c r="D37" s="9" t="n">
        <f aca="false">D32-D35-D36</f>
        <v>30760</v>
      </c>
      <c r="E37" s="9" t="n">
        <f aca="false">E32-E35-E36</f>
        <v>34510</v>
      </c>
      <c r="F37" s="9" t="n">
        <f aca="false">F32-F35-F36</f>
        <v>36230</v>
      </c>
      <c r="G37" s="9" t="n">
        <f aca="false">G32-G35-G36</f>
        <v>35870</v>
      </c>
      <c r="H37" s="9" t="n">
        <f aca="false">H32-H35-H36</f>
        <v>30960</v>
      </c>
      <c r="I37" s="9" t="n">
        <f aca="false">I32-I35-I36</f>
        <v>28510</v>
      </c>
      <c r="J37" s="9" t="n">
        <f aca="false">J32-J35-J36</f>
        <v>37860</v>
      </c>
      <c r="K37" s="9" t="n">
        <f aca="false">K32-K35-K36</f>
        <v>38250</v>
      </c>
      <c r="L37" s="9" t="n">
        <f aca="false">L32-L35-L36</f>
        <v>34710</v>
      </c>
      <c r="M37" s="9" t="n">
        <f aca="false">M32-M35-M36</f>
        <v>26120</v>
      </c>
      <c r="N37" s="9" t="n">
        <f aca="false">SUM(B37:M37)</f>
        <v>377510</v>
      </c>
    </row>
    <row r="38" customFormat="false" ht="15.75" hidden="false" customHeight="false" outlineLevel="0" collapsed="false">
      <c r="A38" s="5" t="s">
        <v>45</v>
      </c>
      <c r="B38" s="14" t="n">
        <v>0</v>
      </c>
      <c r="C38" s="14" t="n">
        <v>0</v>
      </c>
      <c r="D38" s="14" t="n">
        <v>2800</v>
      </c>
      <c r="E38" s="14" t="n">
        <v>0</v>
      </c>
      <c r="F38" s="14" t="n">
        <v>0</v>
      </c>
      <c r="G38" s="14" t="n">
        <v>3500</v>
      </c>
      <c r="H38" s="14" t="n">
        <v>0</v>
      </c>
      <c r="I38" s="14" t="n">
        <v>0</v>
      </c>
      <c r="J38" s="14" t="n">
        <v>3200</v>
      </c>
      <c r="K38" s="14" t="n">
        <v>0</v>
      </c>
      <c r="L38" s="14" t="n">
        <v>0</v>
      </c>
      <c r="M38" s="14" t="n">
        <v>4000</v>
      </c>
      <c r="N38" s="14" t="n">
        <f aca="false">SUM(B38:M38)</f>
        <v>13500</v>
      </c>
    </row>
    <row r="39" customFormat="false" ht="15.75" hidden="false" customHeight="false" outlineLevel="0" collapsed="false">
      <c r="A39" s="10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</row>
    <row r="40" customFormat="false" ht="16.5" hidden="false" customHeight="true" outlineLevel="0" collapsed="false">
      <c r="A40" s="15" t="s">
        <v>46</v>
      </c>
      <c r="B40" s="16" t="n">
        <f aca="false">B37-B38</f>
        <v>22230</v>
      </c>
      <c r="C40" s="16" t="n">
        <f aca="false">C37-C38</f>
        <v>21500</v>
      </c>
      <c r="D40" s="16" t="n">
        <f aca="false">D37-D38</f>
        <v>27960</v>
      </c>
      <c r="E40" s="16" t="n">
        <f aca="false">E37-E38</f>
        <v>34510</v>
      </c>
      <c r="F40" s="16" t="n">
        <f aca="false">F37-F38</f>
        <v>36230</v>
      </c>
      <c r="G40" s="16" t="n">
        <f aca="false">G37-G38</f>
        <v>32370</v>
      </c>
      <c r="H40" s="16" t="n">
        <f aca="false">H37-H38</f>
        <v>30960</v>
      </c>
      <c r="I40" s="16" t="n">
        <f aca="false">I37-I38</f>
        <v>28510</v>
      </c>
      <c r="J40" s="16" t="n">
        <f aca="false">J37-J38</f>
        <v>34660</v>
      </c>
      <c r="K40" s="16" t="n">
        <f aca="false">K37-K38</f>
        <v>38250</v>
      </c>
      <c r="L40" s="16" t="n">
        <f aca="false">L37-L38</f>
        <v>34710</v>
      </c>
      <c r="M40" s="16" t="n">
        <f aca="false">M37-M38</f>
        <v>22120</v>
      </c>
      <c r="N40" s="16" t="n">
        <f aca="false">SUM(B40:M40)</f>
        <v>364010</v>
      </c>
    </row>
    <row r="41" customFormat="false" ht="15.75" hidden="false" customHeight="false" outlineLevel="0" collapsed="false">
      <c r="A41" s="12" t="s">
        <v>47</v>
      </c>
      <c r="B41" s="13" t="n">
        <f aca="false">IF(B8=0,"",B40/B8)</f>
        <v>0.232167101827676</v>
      </c>
      <c r="C41" s="13" t="n">
        <f aca="false">IF(C8=0,"",C40/C8)</f>
        <v>0.214635120295498</v>
      </c>
      <c r="D41" s="13" t="n">
        <f aca="false">IF(D8=0,"",D40/D8)</f>
        <v>0.23630831643002</v>
      </c>
      <c r="E41" s="13" t="n">
        <f aca="false">IF(E8=0,"",E40/E8)</f>
        <v>0.275089677162216</v>
      </c>
      <c r="F41" s="13" t="n">
        <f aca="false">IF(F8=0,"",F40/F8)</f>
        <v>0.28340112640801</v>
      </c>
      <c r="G41" s="13" t="n">
        <f aca="false">IF(G8=0,"",G40/G8)</f>
        <v>0.266025641025641</v>
      </c>
      <c r="H41" s="13" t="n">
        <f aca="false">IF(H8=0,"",H40/H8)</f>
        <v>0.289372838583045</v>
      </c>
      <c r="I41" s="13" t="n">
        <f aca="false">IF(I8=0,"",I40/I8)</f>
        <v>0.284502544656222</v>
      </c>
      <c r="J41" s="13" t="n">
        <f aca="false">IF(J8=0,"",J40/J8)</f>
        <v>0.263634289191451</v>
      </c>
      <c r="K41" s="13" t="n">
        <f aca="false">IF(K8=0,"",K40/K8)</f>
        <v>0.283922209026128</v>
      </c>
      <c r="L41" s="13" t="n">
        <f aca="false">IF(L8=0,"",L40/L8)</f>
        <v>0.27217125382263</v>
      </c>
      <c r="M41" s="13" t="n">
        <f aca="false">IF(M8=0,"",M40/M8)</f>
        <v>0.241827921722969</v>
      </c>
      <c r="N41" s="13" t="n">
        <f aca="false">IF(N8=0,"",N40/N8)</f>
        <v>0.263469889982629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77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A3A2A"/>
    <pageSetUpPr fitToPage="false"/>
  </sheetPr>
  <dimension ref="A1:F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10.69140625" defaultRowHeight="15.75" customHeight="false" zeroHeight="false" outlineLevelRow="0" outlineLevelCol="0"/>
  <cols>
    <col collapsed="false" customWidth="true" hidden="false" outlineLevel="0" max="1" min="1" style="0" width="41.66"/>
    <col collapsed="false" customWidth="true" hidden="false" outlineLevel="0" max="6" min="2" style="0" width="19.17"/>
  </cols>
  <sheetData>
    <row r="1" customFormat="false" ht="18" hidden="false" customHeight="true" outlineLevel="0" collapsed="false">
      <c r="A1" s="1" t="s">
        <v>0</v>
      </c>
      <c r="B1" s="2" t="s">
        <v>48</v>
      </c>
      <c r="C1" s="2" t="s">
        <v>49</v>
      </c>
      <c r="D1" s="2" t="s">
        <v>50</v>
      </c>
      <c r="E1" s="2" t="s">
        <v>49</v>
      </c>
      <c r="F1" s="2" t="s">
        <v>51</v>
      </c>
    </row>
    <row r="2" customFormat="false" ht="15.75" hidden="false" customHeight="false" outlineLevel="0" collapsed="false">
      <c r="A2" s="3" t="s">
        <v>14</v>
      </c>
      <c r="B2" s="4"/>
      <c r="C2" s="17"/>
      <c r="D2" s="4"/>
      <c r="E2" s="17"/>
      <c r="F2" s="4"/>
    </row>
    <row r="3" customFormat="false" ht="15.75" hidden="false" customHeight="false" outlineLevel="0" collapsed="false">
      <c r="A3" s="5" t="s">
        <v>15</v>
      </c>
      <c r="B3" s="6" t="n">
        <v>802890</v>
      </c>
      <c r="C3" s="13" t="n">
        <f aca="false">IF(B3=0,"",D3/B3-1)</f>
        <v>0.185330493591899</v>
      </c>
      <c r="D3" s="6" t="n">
        <v>951690</v>
      </c>
      <c r="E3" s="13" t="n">
        <f aca="false">IF(D3=0,"",F3/D3-1)</f>
        <v>0.00811188517269268</v>
      </c>
      <c r="F3" s="6" t="n">
        <v>959410</v>
      </c>
    </row>
    <row r="4" customFormat="false" ht="15.75" hidden="false" customHeight="false" outlineLevel="0" collapsed="false">
      <c r="A4" s="5" t="s">
        <v>16</v>
      </c>
      <c r="B4" s="7" t="n">
        <v>309280</v>
      </c>
      <c r="C4" s="13" t="n">
        <f aca="false">IF(B4=0,"",D4/B4-1)</f>
        <v>0.22794878427315</v>
      </c>
      <c r="D4" s="7" t="n">
        <v>379780</v>
      </c>
      <c r="E4" s="13" t="n">
        <f aca="false">IF(D4=0,"",F4/D4-1)</f>
        <v>0.0435515298330613</v>
      </c>
      <c r="F4" s="7" t="n">
        <v>396320</v>
      </c>
    </row>
    <row r="5" customFormat="false" ht="15.75" hidden="false" customHeight="false" outlineLevel="0" collapsed="false">
      <c r="A5" s="5" t="s">
        <v>17</v>
      </c>
      <c r="B5" s="7" t="n">
        <v>126480</v>
      </c>
      <c r="C5" s="13" t="n">
        <f aca="false">IF(B5=0,"",D5/B5-1)</f>
        <v>0.243674889310563</v>
      </c>
      <c r="D5" s="7" t="n">
        <v>157300</v>
      </c>
      <c r="E5" s="13" t="n">
        <f aca="false">IF(D5=0,"",F5/D5-1)</f>
        <v>0.0666878575969485</v>
      </c>
      <c r="F5" s="7" t="n">
        <v>167790</v>
      </c>
    </row>
    <row r="6" customFormat="false" ht="15.75" hidden="false" customHeight="false" outlineLevel="0" collapsed="false">
      <c r="A6" s="5" t="s">
        <v>18</v>
      </c>
      <c r="B6" s="7" t="n">
        <v>176140</v>
      </c>
      <c r="C6" s="13" t="n">
        <f aca="false">IF(B6=0,"",D6/B6-1)</f>
        <v>0.205631883728852</v>
      </c>
      <c r="D6" s="7" t="n">
        <v>212360</v>
      </c>
      <c r="E6" s="13" t="n">
        <f aca="false">IF(D6=0,"",F6/D6-1)</f>
        <v>0.0276888302881899</v>
      </c>
      <c r="F6" s="7" t="n">
        <v>218240</v>
      </c>
    </row>
    <row r="7" customFormat="false" ht="15.75" hidden="false" customHeight="false" outlineLevel="0" collapsed="false">
      <c r="A7" s="5" t="s">
        <v>19</v>
      </c>
      <c r="B7" s="7" t="n">
        <v>36360</v>
      </c>
      <c r="C7" s="13" t="n">
        <f aca="false">IF(B7=0,"",D7/B7-1)</f>
        <v>0.205170517051705</v>
      </c>
      <c r="D7" s="7" t="n">
        <v>43820</v>
      </c>
      <c r="E7" s="13" t="n">
        <f aca="false">IF(D7=0,"",F7/D7-1)</f>
        <v>0.0335463258785942</v>
      </c>
      <c r="F7" s="7" t="n">
        <v>45290</v>
      </c>
    </row>
    <row r="8" customFormat="false" ht="16.5" hidden="false" customHeight="true" outlineLevel="0" collapsed="false">
      <c r="A8" s="8" t="s">
        <v>20</v>
      </c>
      <c r="B8" s="9" t="n">
        <f aca="false">SUM(B3:B7)</f>
        <v>1451150</v>
      </c>
      <c r="C8" s="18" t="n">
        <f aca="false">IF(B8=0,"",D8/B8-1)</f>
        <v>0.202460117837577</v>
      </c>
      <c r="D8" s="9" t="n">
        <f aca="false">SUM(D3:D7)</f>
        <v>1744950</v>
      </c>
      <c r="E8" s="18" t="n">
        <f aca="false">IF(D8=0,"",F8/D8-1)</f>
        <v>0.0241267658099087</v>
      </c>
      <c r="F8" s="9" t="n">
        <f aca="false">SUM(F3:F7)</f>
        <v>1787050</v>
      </c>
    </row>
    <row r="9" customFormat="false" ht="15.75" hidden="false" customHeight="false" outlineLevel="0" collapsed="false">
      <c r="A9" s="10"/>
      <c r="B9" s="11"/>
      <c r="C9" s="19"/>
      <c r="D9" s="11"/>
      <c r="E9" s="19"/>
      <c r="F9" s="11"/>
    </row>
    <row r="10" customFormat="false" ht="15.75" hidden="false" customHeight="false" outlineLevel="0" collapsed="false">
      <c r="A10" s="3" t="s">
        <v>21</v>
      </c>
      <c r="B10" s="4"/>
      <c r="C10" s="17"/>
      <c r="D10" s="4"/>
      <c r="E10" s="17"/>
      <c r="F10" s="4"/>
    </row>
    <row r="11" customFormat="false" ht="15.75" hidden="false" customHeight="false" outlineLevel="0" collapsed="false">
      <c r="A11" s="5" t="s">
        <v>22</v>
      </c>
      <c r="B11" s="6" t="n">
        <v>460920</v>
      </c>
      <c r="C11" s="13" t="n">
        <f aca="false">IF(B11=0,"",D11/B11-1)</f>
        <v>0.173153692614771</v>
      </c>
      <c r="D11" s="6" t="n">
        <v>540730</v>
      </c>
      <c r="E11" s="13" t="n">
        <f aca="false">IF(D11=0,"",F11/D11-1)</f>
        <v>-0.00469735357757106</v>
      </c>
      <c r="F11" s="6" t="n">
        <v>538190</v>
      </c>
    </row>
    <row r="12" customFormat="false" ht="15.75" hidden="false" customHeight="false" outlineLevel="0" collapsed="false">
      <c r="A12" s="5" t="s">
        <v>23</v>
      </c>
      <c r="B12" s="7" t="n">
        <v>71460</v>
      </c>
      <c r="C12" s="13" t="n">
        <f aca="false">IF(B12=0,"",D12/B12-1)</f>
        <v>0.169465435208508</v>
      </c>
      <c r="D12" s="7" t="n">
        <v>83570</v>
      </c>
      <c r="E12" s="13" t="n">
        <f aca="false">IF(D12=0,"",F12/D12-1)</f>
        <v>-0.0165131027880818</v>
      </c>
      <c r="F12" s="7" t="n">
        <v>82190</v>
      </c>
    </row>
    <row r="13" customFormat="false" ht="15.75" hidden="false" customHeight="false" outlineLevel="0" collapsed="false">
      <c r="A13" s="5" t="s">
        <v>24</v>
      </c>
      <c r="B13" s="7" t="n">
        <v>45030</v>
      </c>
      <c r="C13" s="13" t="n">
        <f aca="false">IF(B13=0,"",D13/B13-1)</f>
        <v>0.173439928936265</v>
      </c>
      <c r="D13" s="7" t="n">
        <v>52840</v>
      </c>
      <c r="E13" s="13" t="n">
        <f aca="false">IF(D13=0,"",F13/D13-1)</f>
        <v>-0.0198713096139288</v>
      </c>
      <c r="F13" s="7" t="n">
        <v>51790</v>
      </c>
    </row>
    <row r="14" customFormat="false" ht="15.75" hidden="false" customHeight="false" outlineLevel="0" collapsed="false">
      <c r="A14" s="5" t="s">
        <v>25</v>
      </c>
      <c r="B14" s="7" t="n">
        <v>21620</v>
      </c>
      <c r="C14" s="13" t="n">
        <f aca="false">IF(B14=0,"",D14/B14-1)</f>
        <v>0.0518038852913969</v>
      </c>
      <c r="D14" s="7" t="n">
        <v>22740</v>
      </c>
      <c r="E14" s="13" t="n">
        <f aca="false">IF(D14=0,"",F14/D14-1)</f>
        <v>-0.0593667546174143</v>
      </c>
      <c r="F14" s="7" t="n">
        <v>21390</v>
      </c>
    </row>
    <row r="15" customFormat="false" ht="15.75" hidden="false" customHeight="false" outlineLevel="0" collapsed="false">
      <c r="A15" s="5" t="s">
        <v>26</v>
      </c>
      <c r="B15" s="7" t="n">
        <v>14790</v>
      </c>
      <c r="C15" s="13" t="n">
        <f aca="false">IF(B15=0,"",D15/B15-1)</f>
        <v>0.163624070317782</v>
      </c>
      <c r="D15" s="7" t="n">
        <v>17210</v>
      </c>
      <c r="E15" s="13" t="n">
        <f aca="false">IF(D15=0,"",F15/D15-1)</f>
        <v>-0.0185938407902382</v>
      </c>
      <c r="F15" s="7" t="n">
        <v>16890</v>
      </c>
    </row>
    <row r="16" customFormat="false" ht="16.5" hidden="false" customHeight="true" outlineLevel="0" collapsed="false">
      <c r="A16" s="8" t="s">
        <v>27</v>
      </c>
      <c r="B16" s="9" t="n">
        <f aca="false">SUM(B11:B15)</f>
        <v>613820</v>
      </c>
      <c r="C16" s="18" t="n">
        <f aca="false">IF(B16=0,"",D16/B16-1)</f>
        <v>0.168241504023981</v>
      </c>
      <c r="D16" s="9" t="n">
        <f aca="false">SUM(D11:D15)</f>
        <v>717090</v>
      </c>
      <c r="E16" s="18" t="n">
        <f aca="false">IF(D16=0,"",F16/D16-1)</f>
        <v>-0.00925964662734102</v>
      </c>
      <c r="F16" s="9" t="n">
        <f aca="false">SUM(F11:F15)</f>
        <v>710450</v>
      </c>
    </row>
    <row r="17" customFormat="false" ht="15.75" hidden="false" customHeight="false" outlineLevel="0" collapsed="false">
      <c r="A17" s="10"/>
      <c r="B17" s="11"/>
      <c r="C17" s="19"/>
      <c r="D17" s="11"/>
      <c r="E17" s="19"/>
      <c r="F17" s="11"/>
    </row>
    <row r="18" customFormat="false" ht="16.5" hidden="false" customHeight="true" outlineLevel="0" collapsed="false">
      <c r="A18" s="8" t="s">
        <v>28</v>
      </c>
      <c r="B18" s="9" t="n">
        <f aca="false">B8-B16</f>
        <v>837330</v>
      </c>
      <c r="C18" s="18" t="n">
        <f aca="false">IF(B18=0,"",D18/B18-1)</f>
        <v>0.227544695639712</v>
      </c>
      <c r="D18" s="9" t="n">
        <f aca="false">D8-D16</f>
        <v>1027860</v>
      </c>
      <c r="E18" s="18" t="n">
        <f aca="false">IF(D18=0,"",F18/D18-1)</f>
        <v>0.0474189091899675</v>
      </c>
      <c r="F18" s="9" t="n">
        <f aca="false">F8-F16</f>
        <v>1076600</v>
      </c>
    </row>
    <row r="19" customFormat="false" ht="15.75" hidden="false" customHeight="false" outlineLevel="0" collapsed="false">
      <c r="A19" s="12" t="s">
        <v>29</v>
      </c>
      <c r="B19" s="13" t="n">
        <f aca="false">IF(B8=0,"",B18/B8)</f>
        <v>0.577011335837095</v>
      </c>
      <c r="C19" s="13" t="n">
        <f aca="false">IF(B19="","",D19-B19)</f>
        <v>0.0120370609651059</v>
      </c>
      <c r="D19" s="13" t="n">
        <f aca="false">IF(D8=0,"",D18/D8)</f>
        <v>0.589048396802201</v>
      </c>
      <c r="E19" s="13" t="n">
        <f aca="false">IF(D19="","",F19-D19)</f>
        <v>0.0133969740603941</v>
      </c>
      <c r="F19" s="13" t="n">
        <f aca="false">IF(F8=0,"",F18/F8)</f>
        <v>0.602445370862595</v>
      </c>
    </row>
    <row r="20" customFormat="false" ht="15.75" hidden="false" customHeight="false" outlineLevel="0" collapsed="false">
      <c r="A20" s="10"/>
      <c r="B20" s="11"/>
      <c r="C20" s="19"/>
      <c r="D20" s="11"/>
      <c r="E20" s="19"/>
      <c r="F20" s="11"/>
    </row>
    <row r="21" customFormat="false" ht="15.75" hidden="false" customHeight="false" outlineLevel="0" collapsed="false">
      <c r="A21" s="3" t="s">
        <v>30</v>
      </c>
      <c r="B21" s="4"/>
      <c r="C21" s="17"/>
      <c r="D21" s="4"/>
      <c r="E21" s="17"/>
      <c r="F21" s="4"/>
    </row>
    <row r="22" customFormat="false" ht="15.75" hidden="false" customHeight="false" outlineLevel="0" collapsed="false">
      <c r="A22" s="5" t="s">
        <v>31</v>
      </c>
      <c r="B22" s="6" t="n">
        <v>246400</v>
      </c>
      <c r="C22" s="13" t="n">
        <f aca="false">IF(B22=0,"",D22/B22-1)</f>
        <v>0.187418831168831</v>
      </c>
      <c r="D22" s="6" t="n">
        <v>292580</v>
      </c>
      <c r="E22" s="13" t="n">
        <f aca="false">IF(D22=0,"",F22/D22-1)</f>
        <v>-0.00991181898967808</v>
      </c>
      <c r="F22" s="6" t="n">
        <v>289680</v>
      </c>
    </row>
    <row r="23" customFormat="false" ht="15.75" hidden="false" customHeight="false" outlineLevel="0" collapsed="false">
      <c r="A23" s="5" t="s">
        <v>32</v>
      </c>
      <c r="B23" s="7" t="n">
        <v>62670</v>
      </c>
      <c r="C23" s="13" t="n">
        <f aca="false">IF(B23=0,"",D23/B23-1)</f>
        <v>0.161799904260412</v>
      </c>
      <c r="D23" s="7" t="n">
        <v>72810</v>
      </c>
      <c r="E23" s="13" t="n">
        <f aca="false">IF(D23=0,"",F23/D23-1)</f>
        <v>-0.0329625051503915</v>
      </c>
      <c r="F23" s="7" t="n">
        <v>70410</v>
      </c>
    </row>
    <row r="24" customFormat="false" ht="15.75" hidden="false" customHeight="false" outlineLevel="0" collapsed="false">
      <c r="A24" s="5" t="s">
        <v>33</v>
      </c>
      <c r="B24" s="7" t="n">
        <v>21940</v>
      </c>
      <c r="C24" s="13" t="n">
        <f aca="false">IF(B24=0,"",D24/B24-1)</f>
        <v>0.136736554238833</v>
      </c>
      <c r="D24" s="7" t="n">
        <v>24940</v>
      </c>
      <c r="E24" s="13" t="n">
        <f aca="false">IF(D24=0,"",F24/D24-1)</f>
        <v>-0.0465116279069767</v>
      </c>
      <c r="F24" s="7" t="n">
        <v>23780</v>
      </c>
    </row>
    <row r="25" customFormat="false" ht="15.75" hidden="false" customHeight="false" outlineLevel="0" collapsed="false">
      <c r="A25" s="5" t="s">
        <v>34</v>
      </c>
      <c r="B25" s="7" t="n">
        <v>21380</v>
      </c>
      <c r="C25" s="13" t="n">
        <f aca="false">IF(B25=0,"",D25/B25-1)</f>
        <v>0.261459307764266</v>
      </c>
      <c r="D25" s="7" t="n">
        <v>26970</v>
      </c>
      <c r="E25" s="13" t="n">
        <f aca="false">IF(D25=0,"",F25/D25-1)</f>
        <v>0.0304041527623284</v>
      </c>
      <c r="F25" s="7" t="n">
        <v>27790</v>
      </c>
    </row>
    <row r="26" customFormat="false" ht="15.75" hidden="false" customHeight="false" outlineLevel="0" collapsed="false">
      <c r="A26" s="5" t="s">
        <v>35</v>
      </c>
      <c r="B26" s="7" t="n">
        <v>13270</v>
      </c>
      <c r="C26" s="13" t="n">
        <f aca="false">IF(B26=0,"",D26/B26-1)</f>
        <v>0.158251695553881</v>
      </c>
      <c r="D26" s="7" t="n">
        <v>15370</v>
      </c>
      <c r="E26" s="13" t="n">
        <f aca="false">IF(D26=0,"",F26/D26-1)</f>
        <v>-0.0357839947950553</v>
      </c>
      <c r="F26" s="7" t="n">
        <v>14820</v>
      </c>
    </row>
    <row r="27" customFormat="false" ht="15.75" hidden="false" customHeight="false" outlineLevel="0" collapsed="false">
      <c r="A27" s="5" t="s">
        <v>36</v>
      </c>
      <c r="B27" s="7" t="n">
        <v>9090</v>
      </c>
      <c r="C27" s="13" t="n">
        <f aca="false">IF(B27=0,"",D27/B27-1)</f>
        <v>0.187018701870187</v>
      </c>
      <c r="D27" s="7" t="n">
        <v>10790</v>
      </c>
      <c r="E27" s="13" t="n">
        <f aca="false">IF(D27=0,"",F27/D27-1)</f>
        <v>-0.0268767377201112</v>
      </c>
      <c r="F27" s="7" t="n">
        <v>10500</v>
      </c>
    </row>
    <row r="28" customFormat="false" ht="15.75" hidden="false" customHeight="false" outlineLevel="0" collapsed="false">
      <c r="A28" s="5" t="s">
        <v>37</v>
      </c>
      <c r="B28" s="7" t="n">
        <v>5530</v>
      </c>
      <c r="C28" s="13" t="n">
        <f aca="false">IF(B28=0,"",D28/B28-1)</f>
        <v>0.316455696202532</v>
      </c>
      <c r="D28" s="7" t="n">
        <v>7280</v>
      </c>
      <c r="E28" s="13" t="n">
        <f aca="false">IF(D28=0,"",F28/D28-1)</f>
        <v>0.0604395604395605</v>
      </c>
      <c r="F28" s="7" t="n">
        <v>7720</v>
      </c>
    </row>
    <row r="29" customFormat="false" ht="15.75" hidden="false" customHeight="false" outlineLevel="0" collapsed="false">
      <c r="A29" s="5" t="s">
        <v>38</v>
      </c>
      <c r="B29" s="7" t="n">
        <v>10140</v>
      </c>
      <c r="C29" s="13" t="n">
        <f aca="false">IF(B29=0,"",D29/B29-1)</f>
        <v>0.196252465483235</v>
      </c>
      <c r="D29" s="7" t="n">
        <v>12130</v>
      </c>
      <c r="E29" s="13" t="n">
        <f aca="false">IF(D29=0,"",F29/D29-1)</f>
        <v>-0.00741962077493819</v>
      </c>
      <c r="F29" s="7" t="n">
        <v>12040</v>
      </c>
    </row>
    <row r="30" customFormat="false" ht="16.5" hidden="false" customHeight="true" outlineLevel="0" collapsed="false">
      <c r="A30" s="8" t="s">
        <v>39</v>
      </c>
      <c r="B30" s="9" t="n">
        <f aca="false">SUM(B22:B29)</f>
        <v>390420</v>
      </c>
      <c r="C30" s="18" t="n">
        <f aca="false">IF(B30=0,"",D30/B30-1)</f>
        <v>0.1855693868142</v>
      </c>
      <c r="D30" s="9" t="n">
        <f aca="false">SUM(D22:D29)</f>
        <v>462870</v>
      </c>
      <c r="E30" s="18" t="n">
        <f aca="false">IF(D30=0,"",F30/D30-1)</f>
        <v>-0.0132434592866247</v>
      </c>
      <c r="F30" s="9" t="n">
        <f aca="false">SUM(F22:F29)</f>
        <v>456740</v>
      </c>
    </row>
    <row r="31" customFormat="false" ht="15.75" hidden="false" customHeight="false" outlineLevel="0" collapsed="false">
      <c r="A31" s="10"/>
      <c r="B31" s="11"/>
      <c r="C31" s="19"/>
      <c r="D31" s="11"/>
      <c r="E31" s="19"/>
      <c r="F31" s="11"/>
    </row>
    <row r="32" customFormat="false" ht="16.5" hidden="false" customHeight="true" outlineLevel="0" collapsed="false">
      <c r="A32" s="8" t="s">
        <v>40</v>
      </c>
      <c r="B32" s="9" t="n">
        <f aca="false">B18-B30</f>
        <v>446910</v>
      </c>
      <c r="C32" s="18" t="n">
        <f aca="false">IF(B32=0,"",D32/B32-1)</f>
        <v>0.264214271329798</v>
      </c>
      <c r="D32" s="9" t="n">
        <f aca="false">D18-D30</f>
        <v>564990</v>
      </c>
      <c r="E32" s="18" t="n">
        <f aca="false">IF(D32=0,"",F32/D32-1)</f>
        <v>0.097116763128551</v>
      </c>
      <c r="F32" s="9" t="n">
        <f aca="false">F18-F30</f>
        <v>619860</v>
      </c>
    </row>
    <row r="33" customFormat="false" ht="15.75" hidden="false" customHeight="false" outlineLevel="0" collapsed="false">
      <c r="A33" s="12" t="s">
        <v>41</v>
      </c>
      <c r="B33" s="13" t="n">
        <f aca="false">IF(B8=0,"",B32/B8)</f>
        <v>0.307969541398201</v>
      </c>
      <c r="C33" s="13" t="n">
        <f aca="false">IF(B33="","",D33-B33)</f>
        <v>0.0158162404293581</v>
      </c>
      <c r="D33" s="13" t="n">
        <f aca="false">IF(D8=0,"",D32/D8)</f>
        <v>0.32378578182756</v>
      </c>
      <c r="E33" s="13" t="n">
        <f aca="false">IF(D33="","",F33-D33)</f>
        <v>0.0230763652863992</v>
      </c>
      <c r="F33" s="13" t="n">
        <f aca="false">IF(F8=0,"",F32/F8)</f>
        <v>0.346862147113959</v>
      </c>
    </row>
    <row r="34" customFormat="false" ht="15.75" hidden="false" customHeight="false" outlineLevel="0" collapsed="false">
      <c r="A34" s="10"/>
      <c r="B34" s="11"/>
      <c r="C34" s="19"/>
      <c r="D34" s="11"/>
      <c r="E34" s="19"/>
      <c r="F34" s="11"/>
    </row>
    <row r="35" customFormat="false" ht="15.75" hidden="false" customHeight="false" outlineLevel="0" collapsed="false">
      <c r="A35" s="5" t="s">
        <v>42</v>
      </c>
      <c r="B35" s="6" t="n">
        <v>30000</v>
      </c>
      <c r="C35" s="13" t="n">
        <f aca="false">IF(B35=0,"",D35/B35-1)</f>
        <v>0.0666666666666667</v>
      </c>
      <c r="D35" s="6" t="n">
        <v>32000</v>
      </c>
      <c r="E35" s="13" t="n">
        <f aca="false">IF(D35=0,"",F35/D35-1)</f>
        <v>0.0625</v>
      </c>
      <c r="F35" s="6" t="n">
        <v>34000</v>
      </c>
    </row>
    <row r="36" customFormat="false" ht="15.75" hidden="false" customHeight="false" outlineLevel="0" collapsed="false">
      <c r="A36" s="5" t="s">
        <v>43</v>
      </c>
      <c r="B36" s="7" t="n">
        <v>14400</v>
      </c>
      <c r="C36" s="13" t="n">
        <f aca="false">IF(B36=0,"",D36/B36-1)</f>
        <v>-0.0833333333333334</v>
      </c>
      <c r="D36" s="7" t="n">
        <v>13200</v>
      </c>
      <c r="E36" s="13" t="n">
        <f aca="false">IF(D36=0,"",F36/D36-1)</f>
        <v>-0.0909090909090909</v>
      </c>
      <c r="F36" s="7" t="n">
        <v>12000</v>
      </c>
    </row>
    <row r="37" customFormat="false" ht="16.5" hidden="false" customHeight="true" outlineLevel="0" collapsed="false">
      <c r="A37" s="8" t="s">
        <v>44</v>
      </c>
      <c r="B37" s="9" t="n">
        <f aca="false">B32-B35-B36</f>
        <v>402510</v>
      </c>
      <c r="C37" s="18" t="n">
        <f aca="false">IF(B37=0,"",D37/B37-1)</f>
        <v>0.291371642940548</v>
      </c>
      <c r="D37" s="9" t="n">
        <f aca="false">D32-D35-D36</f>
        <v>519790</v>
      </c>
      <c r="E37" s="18" t="n">
        <f aca="false">IF(D37=0,"",F37/D37-1)</f>
        <v>0.104022778429751</v>
      </c>
      <c r="F37" s="9" t="n">
        <f aca="false">F32-F35-F36</f>
        <v>573860</v>
      </c>
    </row>
    <row r="38" customFormat="false" ht="15.75" hidden="false" customHeight="false" outlineLevel="0" collapsed="false">
      <c r="A38" s="5" t="s">
        <v>45</v>
      </c>
      <c r="B38" s="14" t="n">
        <v>13500</v>
      </c>
      <c r="C38" s="13" t="n">
        <f aca="false">IF(B38=0,"",D38/B38-1)</f>
        <v>0.37037037037037</v>
      </c>
      <c r="D38" s="14" t="n">
        <v>18500</v>
      </c>
      <c r="E38" s="13" t="n">
        <f aca="false">IF(D38=0,"",F38/D38-1)</f>
        <v>0.324324324324324</v>
      </c>
      <c r="F38" s="14" t="n">
        <v>24500</v>
      </c>
    </row>
    <row r="39" customFormat="false" ht="15.75" hidden="false" customHeight="false" outlineLevel="0" collapsed="false">
      <c r="A39" s="10"/>
      <c r="B39" s="11"/>
      <c r="C39" s="19"/>
      <c r="D39" s="11"/>
      <c r="E39" s="19"/>
      <c r="F39" s="11"/>
    </row>
    <row r="40" customFormat="false" ht="16.5" hidden="false" customHeight="true" outlineLevel="0" collapsed="false">
      <c r="A40" s="15" t="s">
        <v>46</v>
      </c>
      <c r="B40" s="16" t="n">
        <f aca="false">B37-B38</f>
        <v>389010</v>
      </c>
      <c r="C40" s="20" t="n">
        <f aca="false">IF(B40=0,"",D40/B40-1)</f>
        <v>0.288630112336444</v>
      </c>
      <c r="D40" s="16" t="n">
        <f aca="false">D37-D38</f>
        <v>501290</v>
      </c>
      <c r="E40" s="20" t="n">
        <f aca="false">IF(D40=0,"",F40/D40-1)</f>
        <v>0.0958925970994833</v>
      </c>
      <c r="F40" s="16" t="n">
        <f aca="false">F37-F38</f>
        <v>549360</v>
      </c>
    </row>
    <row r="41" customFormat="false" ht="15.75" hidden="false" customHeight="false" outlineLevel="0" collapsed="false">
      <c r="A41" s="12" t="s">
        <v>47</v>
      </c>
      <c r="B41" s="13" t="n">
        <f aca="false">IF(B8=0,"",B40/B8)</f>
        <v>0.268070151259346</v>
      </c>
      <c r="C41" s="13" t="n">
        <f aca="false">IF(B41="","",D41-B41)</f>
        <v>0.019210286575549</v>
      </c>
      <c r="D41" s="13" t="n">
        <f aca="false">IF(D8=0,"",D40/D8)</f>
        <v>0.287280437834895</v>
      </c>
      <c r="E41" s="13" t="n">
        <f aca="false">IF(D41="","",F41-D41)</f>
        <v>0.0201312182463562</v>
      </c>
      <c r="F41" s="13" t="n">
        <f aca="false">IF(F8=0,"",F40/F8)</f>
        <v>0.307411656081251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77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A3A2A"/>
    <pageSetUpPr fitToPage="false"/>
  </sheetPr>
  <dimension ref="A1:E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10.69140625" defaultRowHeight="15.75" customHeight="false" zeroHeight="false" outlineLevelRow="0" outlineLevelCol="0"/>
  <cols>
    <col collapsed="false" customWidth="true" hidden="false" outlineLevel="0" max="1" min="1" style="0" width="41.66"/>
    <col collapsed="false" customWidth="true" hidden="false" outlineLevel="0" max="5" min="2" style="0" width="20"/>
  </cols>
  <sheetData>
    <row r="1" customFormat="false" ht="18" hidden="false" customHeight="true" outlineLevel="0" collapsed="false">
      <c r="A1" s="1" t="s">
        <v>0</v>
      </c>
      <c r="B1" s="2" t="s">
        <v>52</v>
      </c>
      <c r="C1" s="2" t="s">
        <v>53</v>
      </c>
      <c r="D1" s="2" t="s">
        <v>54</v>
      </c>
      <c r="E1" s="2" t="s">
        <v>55</v>
      </c>
    </row>
    <row r="2" customFormat="false" ht="15.75" hidden="false" customHeight="false" outlineLevel="0" collapsed="false">
      <c r="A2" s="3" t="s">
        <v>14</v>
      </c>
      <c r="B2" s="4"/>
      <c r="C2" s="4"/>
      <c r="D2" s="4"/>
      <c r="E2" s="21"/>
    </row>
    <row r="3" customFormat="false" ht="15.75" hidden="false" customHeight="false" outlineLevel="0" collapsed="false">
      <c r="A3" s="5" t="s">
        <v>15</v>
      </c>
      <c r="B3" s="22" t="n">
        <f aca="false">'Monthly P&amp;L'!N3</f>
        <v>765570</v>
      </c>
      <c r="C3" s="6" t="n">
        <v>935060</v>
      </c>
      <c r="D3" s="23" t="n">
        <f aca="false">B3-C3</f>
        <v>-169490</v>
      </c>
      <c r="E3" s="24" t="n">
        <f aca="false">IF(C3=0,"",D3/C3)</f>
        <v>-0.181261095544671</v>
      </c>
    </row>
    <row r="4" customFormat="false" ht="15.75" hidden="false" customHeight="false" outlineLevel="0" collapsed="false">
      <c r="A4" s="5" t="s">
        <v>16</v>
      </c>
      <c r="B4" s="22" t="n">
        <f aca="false">'Monthly P&amp;L'!N4</f>
        <v>296200</v>
      </c>
      <c r="C4" s="7" t="n">
        <v>362340</v>
      </c>
      <c r="D4" s="23" t="n">
        <f aca="false">B4-C4</f>
        <v>-66140</v>
      </c>
      <c r="E4" s="24" t="n">
        <f aca="false">IF(C4=0,"",D4/C4)</f>
        <v>-0.182535739912789</v>
      </c>
    </row>
    <row r="5" customFormat="false" ht="15.75" hidden="false" customHeight="false" outlineLevel="0" collapsed="false">
      <c r="A5" s="5" t="s">
        <v>17</v>
      </c>
      <c r="B5" s="22" t="n">
        <f aca="false">'Monthly P&amp;L'!N5</f>
        <v>118160</v>
      </c>
      <c r="C5" s="7" t="n">
        <v>151950</v>
      </c>
      <c r="D5" s="23" t="n">
        <f aca="false">B5-C5</f>
        <v>-33790</v>
      </c>
      <c r="E5" s="24" t="n">
        <f aca="false">IF(C5=0,"",D5/C5)</f>
        <v>-0.222375781507075</v>
      </c>
    </row>
    <row r="6" customFormat="false" ht="15.75" hidden="false" customHeight="false" outlineLevel="0" collapsed="false">
      <c r="A6" s="5" t="s">
        <v>18</v>
      </c>
      <c r="B6" s="22" t="n">
        <f aca="false">'Monthly P&amp;L'!N6</f>
        <v>166970</v>
      </c>
      <c r="C6" s="7" t="n">
        <v>210390</v>
      </c>
      <c r="D6" s="23" t="n">
        <f aca="false">B6-C6</f>
        <v>-43420</v>
      </c>
      <c r="E6" s="24" t="n">
        <f aca="false">IF(C6=0,"",D6/C6)</f>
        <v>-0.206378630163031</v>
      </c>
    </row>
    <row r="7" customFormat="false" ht="15.75" hidden="false" customHeight="false" outlineLevel="0" collapsed="false">
      <c r="A7" s="5" t="s">
        <v>19</v>
      </c>
      <c r="B7" s="22" t="n">
        <f aca="false">'Monthly P&amp;L'!N7</f>
        <v>34700</v>
      </c>
      <c r="C7" s="7" t="n">
        <v>44420</v>
      </c>
      <c r="D7" s="23" t="n">
        <f aca="false">B7-C7</f>
        <v>-9720</v>
      </c>
      <c r="E7" s="24" t="n">
        <f aca="false">IF(C7=0,"",D7/C7)</f>
        <v>-0.218820351193156</v>
      </c>
    </row>
    <row r="8" customFormat="false" ht="16.5" hidden="false" customHeight="true" outlineLevel="0" collapsed="false">
      <c r="A8" s="8" t="s">
        <v>20</v>
      </c>
      <c r="B8" s="9" t="n">
        <f aca="false">SUM(B3:B7)</f>
        <v>1381600</v>
      </c>
      <c r="C8" s="9" t="n">
        <f aca="false">SUM(C3:C7)</f>
        <v>1704160</v>
      </c>
      <c r="D8" s="9" t="n">
        <f aca="false">B8-C8</f>
        <v>-322560</v>
      </c>
      <c r="E8" s="18" t="n">
        <f aca="false">IF(C8=0,"",D8/C8)</f>
        <v>-0.189278002065534</v>
      </c>
    </row>
    <row r="9" customFormat="false" ht="15.75" hidden="false" customHeight="false" outlineLevel="0" collapsed="false">
      <c r="A9" s="10"/>
      <c r="B9" s="11"/>
      <c r="C9" s="11"/>
      <c r="D9" s="11"/>
      <c r="E9" s="24"/>
    </row>
    <row r="10" customFormat="false" ht="15.75" hidden="false" customHeight="false" outlineLevel="0" collapsed="false">
      <c r="A10" s="3" t="s">
        <v>21</v>
      </c>
      <c r="B10" s="4"/>
      <c r="C10" s="4"/>
      <c r="D10" s="4"/>
      <c r="E10" s="21"/>
    </row>
    <row r="11" customFormat="false" ht="15.75" hidden="false" customHeight="false" outlineLevel="0" collapsed="false">
      <c r="A11" s="5" t="s">
        <v>22</v>
      </c>
      <c r="B11" s="22" t="n">
        <f aca="false">'Monthly P&amp;L'!N11</f>
        <v>438840</v>
      </c>
      <c r="C11" s="6" t="n">
        <v>511360</v>
      </c>
      <c r="D11" s="23" t="n">
        <f aca="false">B11-C11</f>
        <v>-72520</v>
      </c>
      <c r="E11" s="24" t="n">
        <f aca="false">IF(C11=0,"",D11/C11)</f>
        <v>-0.141817897371715</v>
      </c>
    </row>
    <row r="12" customFormat="false" ht="15.75" hidden="false" customHeight="false" outlineLevel="0" collapsed="false">
      <c r="A12" s="5" t="s">
        <v>23</v>
      </c>
      <c r="B12" s="22" t="n">
        <f aca="false">'Monthly P&amp;L'!N12</f>
        <v>67990</v>
      </c>
      <c r="C12" s="7" t="n">
        <v>79260</v>
      </c>
      <c r="D12" s="23" t="n">
        <f aca="false">B12-C12</f>
        <v>-11270</v>
      </c>
      <c r="E12" s="24" t="n">
        <f aca="false">IF(C12=0,"",D12/C12)</f>
        <v>-0.142190259904113</v>
      </c>
    </row>
    <row r="13" customFormat="false" ht="15.75" hidden="false" customHeight="false" outlineLevel="0" collapsed="false">
      <c r="A13" s="5" t="s">
        <v>24</v>
      </c>
      <c r="B13" s="22" t="n">
        <f aca="false">'Monthly P&amp;L'!N13</f>
        <v>43000</v>
      </c>
      <c r="C13" s="7" t="n">
        <v>49860</v>
      </c>
      <c r="D13" s="23" t="n">
        <f aca="false">B13-C13</f>
        <v>-6860</v>
      </c>
      <c r="E13" s="24" t="n">
        <f aca="false">IF(C13=0,"",D13/C13)</f>
        <v>-0.137585238668271</v>
      </c>
    </row>
    <row r="14" customFormat="false" ht="15.75" hidden="false" customHeight="false" outlineLevel="0" collapsed="false">
      <c r="A14" s="5" t="s">
        <v>25</v>
      </c>
      <c r="B14" s="22" t="n">
        <f aca="false">'Monthly P&amp;L'!N14</f>
        <v>20670</v>
      </c>
      <c r="C14" s="7" t="n">
        <v>22370</v>
      </c>
      <c r="D14" s="23" t="n">
        <f aca="false">B14-C14</f>
        <v>-1700</v>
      </c>
      <c r="E14" s="24" t="n">
        <f aca="false">IF(C14=0,"",D14/C14)</f>
        <v>-0.075994635672776</v>
      </c>
    </row>
    <row r="15" customFormat="false" ht="15.75" hidden="false" customHeight="false" outlineLevel="0" collapsed="false">
      <c r="A15" s="5" t="s">
        <v>26</v>
      </c>
      <c r="B15" s="22" t="n">
        <f aca="false">'Monthly P&amp;L'!N15</f>
        <v>14430</v>
      </c>
      <c r="C15" s="7" t="n">
        <v>15980</v>
      </c>
      <c r="D15" s="23" t="n">
        <f aca="false">B15-C15</f>
        <v>-1550</v>
      </c>
      <c r="E15" s="24" t="n">
        <f aca="false">IF(C15=0,"",D15/C15)</f>
        <v>-0.0969962453066333</v>
      </c>
    </row>
    <row r="16" customFormat="false" ht="16.5" hidden="false" customHeight="true" outlineLevel="0" collapsed="false">
      <c r="A16" s="8" t="s">
        <v>27</v>
      </c>
      <c r="B16" s="9" t="n">
        <f aca="false">SUM(B11:B15)</f>
        <v>584930</v>
      </c>
      <c r="C16" s="9" t="n">
        <f aca="false">SUM(C11:C15)</f>
        <v>678830</v>
      </c>
      <c r="D16" s="9" t="n">
        <f aca="false">B16-C16</f>
        <v>-93900</v>
      </c>
      <c r="E16" s="18" t="n">
        <f aca="false">IF(C16=0,"",D16/C16)</f>
        <v>-0.138326237791494</v>
      </c>
    </row>
    <row r="17" customFormat="false" ht="15.75" hidden="false" customHeight="false" outlineLevel="0" collapsed="false">
      <c r="A17" s="10"/>
      <c r="B17" s="11"/>
      <c r="C17" s="11"/>
      <c r="D17" s="11"/>
      <c r="E17" s="24"/>
    </row>
    <row r="18" customFormat="false" ht="16.5" hidden="false" customHeight="true" outlineLevel="0" collapsed="false">
      <c r="A18" s="8" t="s">
        <v>28</v>
      </c>
      <c r="B18" s="9" t="n">
        <f aca="false">B8-B16</f>
        <v>796670</v>
      </c>
      <c r="C18" s="9" t="n">
        <f aca="false">C8-C16</f>
        <v>1025330</v>
      </c>
      <c r="D18" s="9" t="n">
        <f aca="false">B18-C18</f>
        <v>-228660</v>
      </c>
      <c r="E18" s="18" t="n">
        <f aca="false">IF(C18=0,"",D18/C18)</f>
        <v>-0.223011128124604</v>
      </c>
    </row>
    <row r="19" customFormat="false" ht="15.75" hidden="false" customHeight="false" outlineLevel="0" collapsed="false">
      <c r="A19" s="12" t="s">
        <v>29</v>
      </c>
      <c r="B19" s="13" t="n">
        <f aca="false">IF(B8=0,"",B18/B8)</f>
        <v>0.576628546612623</v>
      </c>
      <c r="C19" s="13" t="n">
        <f aca="false">IF(C8=0,"",C18/C8)</f>
        <v>0.601662989390668</v>
      </c>
      <c r="D19" s="13" t="n">
        <f aca="false">IF(OR(B19="",C19=""),"",B19-C19)</f>
        <v>-0.0250344427780445</v>
      </c>
      <c r="E19" s="13" t="n">
        <f aca="false">IF(OR(C19=0,C19=""),"",B19/C19-1)</f>
        <v>-0.0416087464568795</v>
      </c>
    </row>
    <row r="20" customFormat="false" ht="15.75" hidden="false" customHeight="false" outlineLevel="0" collapsed="false">
      <c r="A20" s="10"/>
      <c r="B20" s="11"/>
      <c r="C20" s="11"/>
      <c r="D20" s="11"/>
      <c r="E20" s="24"/>
    </row>
    <row r="21" customFormat="false" ht="15.75" hidden="false" customHeight="false" outlineLevel="0" collapsed="false">
      <c r="A21" s="3" t="s">
        <v>30</v>
      </c>
      <c r="B21" s="4"/>
      <c r="C21" s="4"/>
      <c r="D21" s="4"/>
      <c r="E21" s="21"/>
    </row>
    <row r="22" customFormat="false" ht="15.75" hidden="false" customHeight="false" outlineLevel="0" collapsed="false">
      <c r="A22" s="5" t="s">
        <v>31</v>
      </c>
      <c r="B22" s="22" t="n">
        <f aca="false">'Monthly P&amp;L'!N22</f>
        <v>235330</v>
      </c>
      <c r="C22" s="6" t="n">
        <v>277010</v>
      </c>
      <c r="D22" s="23" t="n">
        <f aca="false">B22-C22</f>
        <v>-41680</v>
      </c>
      <c r="E22" s="24" t="n">
        <f aca="false">IF(C22=0,"",D22/C22)</f>
        <v>-0.150463882170319</v>
      </c>
    </row>
    <row r="23" customFormat="false" ht="15.75" hidden="false" customHeight="false" outlineLevel="0" collapsed="false">
      <c r="A23" s="5" t="s">
        <v>32</v>
      </c>
      <c r="B23" s="22" t="n">
        <f aca="false">'Monthly P&amp;L'!N23</f>
        <v>60880</v>
      </c>
      <c r="C23" s="7" t="n">
        <v>71530</v>
      </c>
      <c r="D23" s="23" t="n">
        <f aca="false">B23-C23</f>
        <v>-10650</v>
      </c>
      <c r="E23" s="24" t="n">
        <f aca="false">IF(C23=0,"",D23/C23)</f>
        <v>-0.148888578218929</v>
      </c>
    </row>
    <row r="24" customFormat="false" ht="15.75" hidden="false" customHeight="false" outlineLevel="0" collapsed="false">
      <c r="A24" s="5" t="s">
        <v>33</v>
      </c>
      <c r="B24" s="22" t="n">
        <f aca="false">'Monthly P&amp;L'!N24</f>
        <v>21240</v>
      </c>
      <c r="C24" s="7" t="n">
        <v>23840</v>
      </c>
      <c r="D24" s="23" t="n">
        <f aca="false">B24-C24</f>
        <v>-2600</v>
      </c>
      <c r="E24" s="24" t="n">
        <f aca="false">IF(C24=0,"",D24/C24)</f>
        <v>-0.109060402684564</v>
      </c>
    </row>
    <row r="25" customFormat="false" ht="15.75" hidden="false" customHeight="false" outlineLevel="0" collapsed="false">
      <c r="A25" s="5" t="s">
        <v>34</v>
      </c>
      <c r="B25" s="22" t="n">
        <f aca="false">'Monthly P&amp;L'!N25</f>
        <v>20520</v>
      </c>
      <c r="C25" s="7" t="n">
        <v>25250</v>
      </c>
      <c r="D25" s="23" t="n">
        <f aca="false">B25-C25</f>
        <v>-4730</v>
      </c>
      <c r="E25" s="24" t="n">
        <f aca="false">IF(C25=0,"",D25/C25)</f>
        <v>-0.187326732673267</v>
      </c>
    </row>
    <row r="26" customFormat="false" ht="15.75" hidden="false" customHeight="false" outlineLevel="0" collapsed="false">
      <c r="A26" s="5" t="s">
        <v>35</v>
      </c>
      <c r="B26" s="22" t="n">
        <f aca="false">'Monthly P&amp;L'!N26</f>
        <v>12910</v>
      </c>
      <c r="C26" s="7" t="n">
        <v>15150</v>
      </c>
      <c r="D26" s="23" t="n">
        <f aca="false">B26-C26</f>
        <v>-2240</v>
      </c>
      <c r="E26" s="24" t="n">
        <f aca="false">IF(C26=0,"",D26/C26)</f>
        <v>-0.147854785478548</v>
      </c>
    </row>
    <row r="27" customFormat="false" ht="15.75" hidden="false" customHeight="false" outlineLevel="0" collapsed="false">
      <c r="A27" s="5" t="s">
        <v>36</v>
      </c>
      <c r="B27" s="22" t="n">
        <f aca="false">'Monthly P&amp;L'!N27</f>
        <v>8660</v>
      </c>
      <c r="C27" s="7" t="n">
        <v>9120</v>
      </c>
      <c r="D27" s="23" t="n">
        <f aca="false">B27-C27</f>
        <v>-460</v>
      </c>
      <c r="E27" s="24" t="n">
        <f aca="false">IF(C27=0,"",D27/C27)</f>
        <v>-0.0504385964912281</v>
      </c>
    </row>
    <row r="28" customFormat="false" ht="15.75" hidden="false" customHeight="false" outlineLevel="0" collapsed="false">
      <c r="A28" s="5" t="s">
        <v>37</v>
      </c>
      <c r="B28" s="22" t="n">
        <f aca="false">'Monthly P&amp;L'!N28</f>
        <v>5390</v>
      </c>
      <c r="C28" s="7" t="n">
        <v>6310</v>
      </c>
      <c r="D28" s="23" t="n">
        <f aca="false">B28-C28</f>
        <v>-920</v>
      </c>
      <c r="E28" s="24" t="n">
        <f aca="false">IF(C28=0,"",D28/C28)</f>
        <v>-0.145800316957211</v>
      </c>
    </row>
    <row r="29" customFormat="false" ht="15.75" hidden="false" customHeight="false" outlineLevel="0" collapsed="false">
      <c r="A29" s="5" t="s">
        <v>38</v>
      </c>
      <c r="B29" s="22" t="n">
        <f aca="false">'Monthly P&amp;L'!N29</f>
        <v>9830</v>
      </c>
      <c r="C29" s="7" t="n">
        <v>10520</v>
      </c>
      <c r="D29" s="23" t="n">
        <f aca="false">B29-C29</f>
        <v>-690</v>
      </c>
      <c r="E29" s="24" t="n">
        <f aca="false">IF(C29=0,"",D29/C29)</f>
        <v>-0.0655893536121673</v>
      </c>
    </row>
    <row r="30" customFormat="false" ht="16.5" hidden="false" customHeight="true" outlineLevel="0" collapsed="false">
      <c r="A30" s="8" t="s">
        <v>39</v>
      </c>
      <c r="B30" s="9" t="n">
        <f aca="false">SUM(B22:B29)</f>
        <v>374760</v>
      </c>
      <c r="C30" s="9" t="n">
        <f aca="false">SUM(C22:C29)</f>
        <v>438730</v>
      </c>
      <c r="D30" s="9" t="n">
        <f aca="false">B30-C30</f>
        <v>-63970</v>
      </c>
      <c r="E30" s="18" t="n">
        <f aca="false">IF(C30=0,"",D30/C30)</f>
        <v>-0.145807216283363</v>
      </c>
    </row>
    <row r="31" customFormat="false" ht="15.75" hidden="false" customHeight="false" outlineLevel="0" collapsed="false">
      <c r="A31" s="10"/>
      <c r="B31" s="11"/>
      <c r="C31" s="11"/>
      <c r="D31" s="11"/>
      <c r="E31" s="24"/>
    </row>
    <row r="32" customFormat="false" ht="16.5" hidden="false" customHeight="true" outlineLevel="0" collapsed="false">
      <c r="A32" s="8" t="s">
        <v>40</v>
      </c>
      <c r="B32" s="9" t="n">
        <f aca="false">B18-B30</f>
        <v>421910</v>
      </c>
      <c r="C32" s="9" t="n">
        <f aca="false">C18-C30</f>
        <v>586600</v>
      </c>
      <c r="D32" s="9" t="n">
        <f aca="false">B32-C32</f>
        <v>-164690</v>
      </c>
      <c r="E32" s="18" t="n">
        <f aca="false">IF(C32=0,"",D32/C32)</f>
        <v>-0.280753494715309</v>
      </c>
    </row>
    <row r="33" customFormat="false" ht="15.75" hidden="false" customHeight="false" outlineLevel="0" collapsed="false">
      <c r="A33" s="12" t="s">
        <v>41</v>
      </c>
      <c r="B33" s="13" t="n">
        <f aca="false">IF(B8=0,"",B32/B8)</f>
        <v>0.305377822814129</v>
      </c>
      <c r="C33" s="13" t="n">
        <f aca="false">IF(C8=0,"",C32/C8)</f>
        <v>0.344216505492442</v>
      </c>
      <c r="D33" s="13" t="n">
        <f aca="false">IF(OR(B33="",C33=""),"",B33-C33)</f>
        <v>-0.0388386826783135</v>
      </c>
      <c r="E33" s="13" t="n">
        <f aca="false">IF(OR(C33=0,C33=""),"",B33/C33-1)</f>
        <v>-0.112832133435177</v>
      </c>
    </row>
    <row r="34" customFormat="false" ht="15.75" hidden="false" customHeight="false" outlineLevel="0" collapsed="false">
      <c r="A34" s="10"/>
      <c r="B34" s="11"/>
      <c r="C34" s="11"/>
      <c r="D34" s="11"/>
      <c r="E34" s="24"/>
    </row>
    <row r="35" customFormat="false" ht="15.75" hidden="false" customHeight="false" outlineLevel="0" collapsed="false">
      <c r="A35" s="5" t="s">
        <v>42</v>
      </c>
      <c r="B35" s="22" t="n">
        <f aca="false">'Monthly P&amp;L'!N35</f>
        <v>30000</v>
      </c>
      <c r="C35" s="6" t="n">
        <v>30000</v>
      </c>
      <c r="D35" s="23" t="n">
        <f aca="false">B35-C35</f>
        <v>0</v>
      </c>
      <c r="E35" s="24" t="n">
        <f aca="false">IF(C35=0,"",D35/C35)</f>
        <v>0</v>
      </c>
    </row>
    <row r="36" customFormat="false" ht="15.75" hidden="false" customHeight="false" outlineLevel="0" collapsed="false">
      <c r="A36" s="5" t="s">
        <v>43</v>
      </c>
      <c r="B36" s="22" t="n">
        <f aca="false">'Monthly P&amp;L'!N36</f>
        <v>14400</v>
      </c>
      <c r="C36" s="7" t="n">
        <v>14400</v>
      </c>
      <c r="D36" s="23" t="n">
        <f aca="false">B36-C36</f>
        <v>0</v>
      </c>
      <c r="E36" s="24" t="n">
        <f aca="false">IF(C36=0,"",D36/C36)</f>
        <v>0</v>
      </c>
    </row>
    <row r="37" customFormat="false" ht="16.5" hidden="false" customHeight="true" outlineLevel="0" collapsed="false">
      <c r="A37" s="8" t="s">
        <v>44</v>
      </c>
      <c r="B37" s="9" t="n">
        <f aca="false">B32-B35-B36</f>
        <v>377510</v>
      </c>
      <c r="C37" s="9" t="n">
        <f aca="false">C32-C35-C36</f>
        <v>542200</v>
      </c>
      <c r="D37" s="9" t="n">
        <f aca="false">B37-C37</f>
        <v>-164690</v>
      </c>
      <c r="E37" s="18" t="n">
        <f aca="false">IF(C37=0,"",D37/C37)</f>
        <v>-0.303744005901881</v>
      </c>
    </row>
    <row r="38" customFormat="false" ht="15.75" hidden="false" customHeight="false" outlineLevel="0" collapsed="false">
      <c r="A38" s="5" t="s">
        <v>45</v>
      </c>
      <c r="B38" s="22" t="n">
        <f aca="false">'Monthly P&amp;L'!N38</f>
        <v>13500</v>
      </c>
      <c r="C38" s="14" t="n">
        <v>14000</v>
      </c>
      <c r="D38" s="23" t="n">
        <f aca="false">B38-C38</f>
        <v>-500</v>
      </c>
      <c r="E38" s="24" t="n">
        <f aca="false">IF(C38=0,"",D38/C38)</f>
        <v>-0.0357142857142857</v>
      </c>
    </row>
    <row r="39" customFormat="false" ht="15.75" hidden="false" customHeight="false" outlineLevel="0" collapsed="false">
      <c r="A39" s="10"/>
      <c r="B39" s="11"/>
      <c r="C39" s="11"/>
      <c r="D39" s="11"/>
      <c r="E39" s="24"/>
    </row>
    <row r="40" customFormat="false" ht="16.5" hidden="false" customHeight="true" outlineLevel="0" collapsed="false">
      <c r="A40" s="15" t="s">
        <v>46</v>
      </c>
      <c r="B40" s="16" t="n">
        <f aca="false">B37-B38</f>
        <v>364010</v>
      </c>
      <c r="C40" s="16" t="n">
        <f aca="false">C37-C38</f>
        <v>528200</v>
      </c>
      <c r="D40" s="16" t="n">
        <f aca="false">B40-C40</f>
        <v>-164190</v>
      </c>
      <c r="E40" s="20" t="n">
        <f aca="false">IF(C40=0,"",D40/C40)</f>
        <v>-0.310848163574404</v>
      </c>
    </row>
    <row r="41" customFormat="false" ht="15.75" hidden="false" customHeight="false" outlineLevel="0" collapsed="false">
      <c r="A41" s="12" t="s">
        <v>47</v>
      </c>
      <c r="B41" s="13" t="n">
        <f aca="false">IF(B8=0,"",B40/B8)</f>
        <v>0.263469889982629</v>
      </c>
      <c r="C41" s="13" t="n">
        <f aca="false">IF(C8=0,"",C40/C8)</f>
        <v>0.309947422777204</v>
      </c>
      <c r="D41" s="13" t="n">
        <f aca="false">IF(OR(B41="",C41=""),"",B41-C41)</f>
        <v>-0.0464775327945752</v>
      </c>
      <c r="E41" s="13" t="n">
        <f aca="false">IF(OR(C41=0,C41=""),"",B41/C41-1)</f>
        <v>-0.149952957756916</v>
      </c>
    </row>
  </sheetData>
  <conditionalFormatting sqref="D3:E3">
    <cfRule type="cellIs" priority="2" operator="greaterThan" aboveAverage="0" equalAverage="0" bottom="0" percent="0" rank="0" text="" dxfId="0">
      <formula>0</formula>
    </cfRule>
    <cfRule type="cellIs" priority="3" operator="lessThan" aboveAverage="0" equalAverage="0" bottom="0" percent="0" rank="0" text="" dxfId="1">
      <formula>0</formula>
    </cfRule>
  </conditionalFormatting>
  <conditionalFormatting sqref="D4:E4">
    <cfRule type="cellIs" priority="4" operator="greaterThan" aboveAverage="0" equalAverage="0" bottom="0" percent="0" rank="0" text="" dxfId="0">
      <formula>0</formula>
    </cfRule>
    <cfRule type="cellIs" priority="5" operator="lessThan" aboveAverage="0" equalAverage="0" bottom="0" percent="0" rank="0" text="" dxfId="1">
      <formula>0</formula>
    </cfRule>
  </conditionalFormatting>
  <conditionalFormatting sqref="D5:E5">
    <cfRule type="cellIs" priority="6" operator="greaterThan" aboveAverage="0" equalAverage="0" bottom="0" percent="0" rank="0" text="" dxfId="0">
      <formula>0</formula>
    </cfRule>
    <cfRule type="cellIs" priority="7" operator="lessThan" aboveAverage="0" equalAverage="0" bottom="0" percent="0" rank="0" text="" dxfId="1">
      <formula>0</formula>
    </cfRule>
  </conditionalFormatting>
  <conditionalFormatting sqref="D6:E6">
    <cfRule type="cellIs" priority="8" operator="greaterThan" aboveAverage="0" equalAverage="0" bottom="0" percent="0" rank="0" text="" dxfId="0">
      <formula>0</formula>
    </cfRule>
    <cfRule type="cellIs" priority="9" operator="lessThan" aboveAverage="0" equalAverage="0" bottom="0" percent="0" rank="0" text="" dxfId="1">
      <formula>0</formula>
    </cfRule>
  </conditionalFormatting>
  <conditionalFormatting sqref="D7:E7">
    <cfRule type="cellIs" priority="10" operator="greaterThan" aboveAverage="0" equalAverage="0" bottom="0" percent="0" rank="0" text="" dxfId="0">
      <formula>0</formula>
    </cfRule>
    <cfRule type="cellIs" priority="11" operator="lessThan" aboveAverage="0" equalAverage="0" bottom="0" percent="0" rank="0" text="" dxfId="1">
      <formula>0</formula>
    </cfRule>
  </conditionalFormatting>
  <conditionalFormatting sqref="D8:E8">
    <cfRule type="cellIs" priority="12" operator="greaterThan" aboveAverage="0" equalAverage="0" bottom="0" percent="0" rank="0" text="" dxfId="0">
      <formula>0</formula>
    </cfRule>
    <cfRule type="cellIs" priority="13" operator="lessThan" aboveAverage="0" equalAverage="0" bottom="0" percent="0" rank="0" text="" dxfId="1">
      <formula>0</formula>
    </cfRule>
  </conditionalFormatting>
  <conditionalFormatting sqref="D18:E18">
    <cfRule type="cellIs" priority="14" operator="greaterThan" aboveAverage="0" equalAverage="0" bottom="0" percent="0" rank="0" text="" dxfId="0">
      <formula>0</formula>
    </cfRule>
    <cfRule type="cellIs" priority="15" operator="lessThan" aboveAverage="0" equalAverage="0" bottom="0" percent="0" rank="0" text="" dxfId="1">
      <formula>0</formula>
    </cfRule>
  </conditionalFormatting>
  <conditionalFormatting sqref="D32:E32">
    <cfRule type="cellIs" priority="16" operator="greaterThan" aboveAverage="0" equalAverage="0" bottom="0" percent="0" rank="0" text="" dxfId="0">
      <formula>0</formula>
    </cfRule>
    <cfRule type="cellIs" priority="17" operator="lessThan" aboveAverage="0" equalAverage="0" bottom="0" percent="0" rank="0" text="" dxfId="1">
      <formula>0</formula>
    </cfRule>
  </conditionalFormatting>
  <conditionalFormatting sqref="D37:E37">
    <cfRule type="cellIs" priority="18" operator="greaterThan" aboveAverage="0" equalAverage="0" bottom="0" percent="0" rank="0" text="" dxfId="0">
      <formula>0</formula>
    </cfRule>
    <cfRule type="cellIs" priority="19" operator="lessThan" aboveAverage="0" equalAverage="0" bottom="0" percent="0" rank="0" text="" dxfId="1">
      <formula>0</formula>
    </cfRule>
  </conditionalFormatting>
  <conditionalFormatting sqref="D40:E40">
    <cfRule type="cellIs" priority="20" operator="greaterThan" aboveAverage="0" equalAverage="0" bottom="0" percent="0" rank="0" text="" dxfId="0">
      <formula>0</formula>
    </cfRule>
    <cfRule type="cellIs" priority="21" operator="lessThan" aboveAverage="0" equalAverage="0" bottom="0" percent="0" rank="0" text="" dxfId="1">
      <formula>0</formula>
    </cfRule>
  </conditionalFormatting>
  <conditionalFormatting sqref="D11:E11">
    <cfRule type="cellIs" priority="22" operator="greaterThan" aboveAverage="0" equalAverage="0" bottom="0" percent="0" rank="0" text="" dxfId="1">
      <formula>0</formula>
    </cfRule>
    <cfRule type="cellIs" priority="23" operator="lessThan" aboveAverage="0" equalAverage="0" bottom="0" percent="0" rank="0" text="" dxfId="0">
      <formula>0</formula>
    </cfRule>
  </conditionalFormatting>
  <conditionalFormatting sqref="D12:E12">
    <cfRule type="cellIs" priority="24" operator="greaterThan" aboveAverage="0" equalAverage="0" bottom="0" percent="0" rank="0" text="" dxfId="1">
      <formula>0</formula>
    </cfRule>
    <cfRule type="cellIs" priority="25" operator="lessThan" aboveAverage="0" equalAverage="0" bottom="0" percent="0" rank="0" text="" dxfId="0">
      <formula>0</formula>
    </cfRule>
  </conditionalFormatting>
  <conditionalFormatting sqref="D13:E13">
    <cfRule type="cellIs" priority="26" operator="greaterThan" aboveAverage="0" equalAverage="0" bottom="0" percent="0" rank="0" text="" dxfId="1">
      <formula>0</formula>
    </cfRule>
    <cfRule type="cellIs" priority="27" operator="lessThan" aboveAverage="0" equalAverage="0" bottom="0" percent="0" rank="0" text="" dxfId="0">
      <formula>0</formula>
    </cfRule>
  </conditionalFormatting>
  <conditionalFormatting sqref="D14:E14">
    <cfRule type="cellIs" priority="28" operator="greaterThan" aboveAverage="0" equalAverage="0" bottom="0" percent="0" rank="0" text="" dxfId="1">
      <formula>0</formula>
    </cfRule>
    <cfRule type="cellIs" priority="29" operator="lessThan" aboveAverage="0" equalAverage="0" bottom="0" percent="0" rank="0" text="" dxfId="0">
      <formula>0</formula>
    </cfRule>
  </conditionalFormatting>
  <conditionalFormatting sqref="D15:E15">
    <cfRule type="cellIs" priority="30" operator="greaterThan" aboveAverage="0" equalAverage="0" bottom="0" percent="0" rank="0" text="" dxfId="1">
      <formula>0</formula>
    </cfRule>
    <cfRule type="cellIs" priority="31" operator="lessThan" aboveAverage="0" equalAverage="0" bottom="0" percent="0" rank="0" text="" dxfId="0">
      <formula>0</formula>
    </cfRule>
  </conditionalFormatting>
  <conditionalFormatting sqref="D16:E16">
    <cfRule type="cellIs" priority="32" operator="greaterThan" aboveAverage="0" equalAverage="0" bottom="0" percent="0" rank="0" text="" dxfId="1">
      <formula>0</formula>
    </cfRule>
    <cfRule type="cellIs" priority="33" operator="lessThan" aboveAverage="0" equalAverage="0" bottom="0" percent="0" rank="0" text="" dxfId="0">
      <formula>0</formula>
    </cfRule>
  </conditionalFormatting>
  <conditionalFormatting sqref="D22:E22">
    <cfRule type="cellIs" priority="34" operator="greaterThan" aboveAverage="0" equalAverage="0" bottom="0" percent="0" rank="0" text="" dxfId="1">
      <formula>0</formula>
    </cfRule>
    <cfRule type="cellIs" priority="35" operator="lessThan" aboveAverage="0" equalAverage="0" bottom="0" percent="0" rank="0" text="" dxfId="0">
      <formula>0</formula>
    </cfRule>
  </conditionalFormatting>
  <conditionalFormatting sqref="D23:E23">
    <cfRule type="cellIs" priority="36" operator="greaterThan" aboveAverage="0" equalAverage="0" bottom="0" percent="0" rank="0" text="" dxfId="1">
      <formula>0</formula>
    </cfRule>
    <cfRule type="cellIs" priority="37" operator="lessThan" aboveAverage="0" equalAverage="0" bottom="0" percent="0" rank="0" text="" dxfId="0">
      <formula>0</formula>
    </cfRule>
  </conditionalFormatting>
  <conditionalFormatting sqref="D24:E24">
    <cfRule type="cellIs" priority="38" operator="greaterThan" aboveAverage="0" equalAverage="0" bottom="0" percent="0" rank="0" text="" dxfId="1">
      <formula>0</formula>
    </cfRule>
    <cfRule type="cellIs" priority="39" operator="lessThan" aboveAverage="0" equalAverage="0" bottom="0" percent="0" rank="0" text="" dxfId="0">
      <formula>0</formula>
    </cfRule>
  </conditionalFormatting>
  <conditionalFormatting sqref="D25:E25">
    <cfRule type="cellIs" priority="40" operator="greaterThan" aboveAverage="0" equalAverage="0" bottom="0" percent="0" rank="0" text="" dxfId="1">
      <formula>0</formula>
    </cfRule>
    <cfRule type="cellIs" priority="41" operator="lessThan" aboveAverage="0" equalAverage="0" bottom="0" percent="0" rank="0" text="" dxfId="0">
      <formula>0</formula>
    </cfRule>
  </conditionalFormatting>
  <conditionalFormatting sqref="D26:E26">
    <cfRule type="cellIs" priority="42" operator="greaterThan" aboveAverage="0" equalAverage="0" bottom="0" percent="0" rank="0" text="" dxfId="1">
      <formula>0</formula>
    </cfRule>
    <cfRule type="cellIs" priority="43" operator="lessThan" aboveAverage="0" equalAverage="0" bottom="0" percent="0" rank="0" text="" dxfId="0">
      <formula>0</formula>
    </cfRule>
  </conditionalFormatting>
  <conditionalFormatting sqref="D27:E27">
    <cfRule type="cellIs" priority="44" operator="greaterThan" aboveAverage="0" equalAverage="0" bottom="0" percent="0" rank="0" text="" dxfId="1">
      <formula>0</formula>
    </cfRule>
    <cfRule type="cellIs" priority="45" operator="lessThan" aboveAverage="0" equalAverage="0" bottom="0" percent="0" rank="0" text="" dxfId="0">
      <formula>0</formula>
    </cfRule>
  </conditionalFormatting>
  <conditionalFormatting sqref="D28:E28">
    <cfRule type="cellIs" priority="46" operator="greaterThan" aboveAverage="0" equalAverage="0" bottom="0" percent="0" rank="0" text="" dxfId="1">
      <formula>0</formula>
    </cfRule>
    <cfRule type="cellIs" priority="47" operator="lessThan" aboveAverage="0" equalAverage="0" bottom="0" percent="0" rank="0" text="" dxfId="0">
      <formula>0</formula>
    </cfRule>
  </conditionalFormatting>
  <conditionalFormatting sqref="D29:E29">
    <cfRule type="cellIs" priority="48" operator="greaterThan" aboveAverage="0" equalAverage="0" bottom="0" percent="0" rank="0" text="" dxfId="1">
      <formula>0</formula>
    </cfRule>
    <cfRule type="cellIs" priority="49" operator="lessThan" aboveAverage="0" equalAverage="0" bottom="0" percent="0" rank="0" text="" dxfId="0">
      <formula>0</formula>
    </cfRule>
  </conditionalFormatting>
  <conditionalFormatting sqref="D30:E30">
    <cfRule type="cellIs" priority="50" operator="greaterThan" aboveAverage="0" equalAverage="0" bottom="0" percent="0" rank="0" text="" dxfId="1">
      <formula>0</formula>
    </cfRule>
    <cfRule type="cellIs" priority="51" operator="lessThan" aboveAverage="0" equalAverage="0" bottom="0" percent="0" rank="0" text="" dxfId="0">
      <formula>0</formula>
    </cfRule>
  </conditionalFormatting>
  <conditionalFormatting sqref="D35:E35">
    <cfRule type="cellIs" priority="52" operator="greaterThan" aboveAverage="0" equalAverage="0" bottom="0" percent="0" rank="0" text="" dxfId="1">
      <formula>0</formula>
    </cfRule>
    <cfRule type="cellIs" priority="53" operator="lessThan" aboveAverage="0" equalAverage="0" bottom="0" percent="0" rank="0" text="" dxfId="0">
      <formula>0</formula>
    </cfRule>
  </conditionalFormatting>
  <conditionalFormatting sqref="D36:E36">
    <cfRule type="cellIs" priority="54" operator="greaterThan" aboveAverage="0" equalAverage="0" bottom="0" percent="0" rank="0" text="" dxfId="1">
      <formula>0</formula>
    </cfRule>
    <cfRule type="cellIs" priority="55" operator="lessThan" aboveAverage="0" equalAverage="0" bottom="0" percent="0" rank="0" text="" dxfId="0">
      <formula>0</formula>
    </cfRule>
  </conditionalFormatting>
  <conditionalFormatting sqref="D38:E38">
    <cfRule type="cellIs" priority="56" operator="greaterThan" aboveAverage="0" equalAverage="0" bottom="0" percent="0" rank="0" text="" dxfId="1">
      <formula>0</formula>
    </cfRule>
    <cfRule type="cellIs" priority="57" operator="lessThan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77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4D399"/>
    <pageSetUpPr fitToPage="false"/>
  </sheetPr>
  <dimension ref="A1:M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9140625" defaultRowHeight="15.75" customHeight="false" zeroHeight="false" outlineLevelRow="0" outlineLevelCol="0"/>
  <cols>
    <col collapsed="false" customWidth="true" hidden="false" outlineLevel="0" max="1" min="1" style="0" width="33.33"/>
    <col collapsed="false" customWidth="true" hidden="false" outlineLevel="0" max="13" min="2" style="0" width="14.16"/>
  </cols>
  <sheetData>
    <row r="1" customFormat="false" ht="24" hidden="false" customHeight="true" outlineLevel="0" collapsed="false">
      <c r="A1" s="25" t="s">
        <v>56</v>
      </c>
      <c r="B1" s="25"/>
      <c r="C1" s="25"/>
      <c r="D1" s="25"/>
      <c r="E1" s="25"/>
      <c r="F1" s="25"/>
      <c r="G1" s="25"/>
      <c r="H1" s="25"/>
      <c r="I1" s="25"/>
      <c r="J1" s="25"/>
    </row>
    <row r="3" customFormat="false" ht="15.75" hidden="false" customHeight="false" outlineLevel="0" collapsed="false">
      <c r="A3" s="26" t="s">
        <v>57</v>
      </c>
      <c r="B3" s="26" t="s">
        <v>29</v>
      </c>
      <c r="C3" s="26" t="s">
        <v>40</v>
      </c>
      <c r="D3" s="26" t="s">
        <v>47</v>
      </c>
      <c r="E3" s="27" t="s">
        <v>58</v>
      </c>
    </row>
    <row r="4" customFormat="false" ht="27.75" hidden="false" customHeight="true" outlineLevel="0" collapsed="false">
      <c r="A4" s="28" t="n">
        <f aca="false">'Monthly P&amp;L'!N8</f>
        <v>1381600</v>
      </c>
      <c r="B4" s="29" t="n">
        <f aca="false">IF('Monthly P&amp;L'!N8=0,"",'Monthly P&amp;L'!N18/'Monthly P&amp;L'!N8)</f>
        <v>0.576628546612623</v>
      </c>
      <c r="C4" s="28" t="n">
        <f aca="false">'Monthly P&amp;L'!N32</f>
        <v>421910</v>
      </c>
      <c r="D4" s="29" t="n">
        <f aca="false">IF('Monthly P&amp;L'!N8=0,"",'Monthly P&amp;L'!N40/'Monthly P&amp;L'!N8)</f>
        <v>0.263469889982629</v>
      </c>
      <c r="E4" s="30" t="n">
        <f aca="false">IF('Monthly P&amp;L'!L8=0,"",'Monthly P&amp;L'!M8/'Monthly P&amp;L'!L8-1)</f>
        <v>-0.282756998353329</v>
      </c>
    </row>
    <row r="6" customFormat="false" ht="18" hidden="false" customHeight="true" outlineLevel="0" collapsed="false">
      <c r="A6" s="31" t="s">
        <v>59</v>
      </c>
    </row>
    <row r="7" customFormat="false" ht="15.75" hidden="false" customHeight="false" outlineLevel="0" collapsed="false">
      <c r="A7" s="32" t="s">
        <v>60</v>
      </c>
      <c r="B7" s="32" t="s">
        <v>1</v>
      </c>
      <c r="C7" s="32" t="s">
        <v>2</v>
      </c>
      <c r="D7" s="32" t="s">
        <v>3</v>
      </c>
      <c r="E7" s="32" t="s">
        <v>4</v>
      </c>
      <c r="F7" s="32" t="s">
        <v>5</v>
      </c>
      <c r="G7" s="32" t="s">
        <v>6</v>
      </c>
      <c r="H7" s="32" t="s">
        <v>7</v>
      </c>
      <c r="I7" s="32" t="s">
        <v>8</v>
      </c>
      <c r="J7" s="32" t="s">
        <v>9</v>
      </c>
      <c r="K7" s="32" t="s">
        <v>10</v>
      </c>
      <c r="L7" s="32" t="s">
        <v>11</v>
      </c>
      <c r="M7" s="32" t="s">
        <v>12</v>
      </c>
    </row>
    <row r="8" customFormat="false" ht="15.75" hidden="false" customHeight="false" outlineLevel="0" collapsed="false">
      <c r="A8" s="33" t="s">
        <v>20</v>
      </c>
      <c r="B8" s="34" t="n">
        <f aca="false">'Monthly P&amp;L'!B8</f>
        <v>95750</v>
      </c>
      <c r="C8" s="34" t="n">
        <f aca="false">'Monthly P&amp;L'!C8</f>
        <v>100170</v>
      </c>
      <c r="D8" s="34" t="n">
        <f aca="false">'Monthly P&amp;L'!D8</f>
        <v>118320</v>
      </c>
      <c r="E8" s="34" t="n">
        <f aca="false">'Monthly P&amp;L'!E8</f>
        <v>125450</v>
      </c>
      <c r="F8" s="34" t="n">
        <f aca="false">'Monthly P&amp;L'!F8</f>
        <v>127840</v>
      </c>
      <c r="G8" s="34" t="n">
        <f aca="false">'Monthly P&amp;L'!G8</f>
        <v>121680</v>
      </c>
      <c r="H8" s="34" t="n">
        <f aca="false">'Monthly P&amp;L'!H8</f>
        <v>106990</v>
      </c>
      <c r="I8" s="34" t="n">
        <f aca="false">'Monthly P&amp;L'!I8</f>
        <v>100210</v>
      </c>
      <c r="J8" s="34" t="n">
        <f aca="false">'Monthly P&amp;L'!J8</f>
        <v>131470</v>
      </c>
      <c r="K8" s="34" t="n">
        <f aca="false">'Monthly P&amp;L'!K8</f>
        <v>134720</v>
      </c>
      <c r="L8" s="34" t="n">
        <f aca="false">'Monthly P&amp;L'!L8</f>
        <v>127530</v>
      </c>
      <c r="M8" s="34" t="n">
        <f aca="false">'Monthly P&amp;L'!M8</f>
        <v>91470</v>
      </c>
    </row>
    <row r="9" customFormat="false" ht="15.75" hidden="false" customHeight="false" outlineLevel="0" collapsed="false">
      <c r="A9" s="33" t="s">
        <v>61</v>
      </c>
      <c r="B9" s="34" t="n">
        <f aca="false">'Monthly P&amp;L'!B16+'Monthly P&amp;L'!B30+'Monthly P&amp;L'!B35+'Monthly P&amp;L'!B36+'Monthly P&amp;L'!B38</f>
        <v>73520</v>
      </c>
      <c r="C9" s="34" t="n">
        <f aca="false">'Monthly P&amp;L'!C16+'Monthly P&amp;L'!C30+'Monthly P&amp;L'!C35+'Monthly P&amp;L'!C36+'Monthly P&amp;L'!C38</f>
        <v>78670</v>
      </c>
      <c r="D9" s="34" t="n">
        <f aca="false">'Monthly P&amp;L'!D16+'Monthly P&amp;L'!D30+'Monthly P&amp;L'!D35+'Monthly P&amp;L'!D36+'Monthly P&amp;L'!D38</f>
        <v>90360</v>
      </c>
      <c r="E9" s="34" t="n">
        <f aca="false">'Monthly P&amp;L'!E16+'Monthly P&amp;L'!E30+'Monthly P&amp;L'!E35+'Monthly P&amp;L'!E36+'Monthly P&amp;L'!E38</f>
        <v>90940</v>
      </c>
      <c r="F9" s="34" t="n">
        <f aca="false">'Monthly P&amp;L'!F16+'Monthly P&amp;L'!F30+'Monthly P&amp;L'!F35+'Monthly P&amp;L'!F36+'Monthly P&amp;L'!F38</f>
        <v>91610</v>
      </c>
      <c r="G9" s="34" t="n">
        <f aca="false">'Monthly P&amp;L'!G16+'Monthly P&amp;L'!G30+'Monthly P&amp;L'!G35+'Monthly P&amp;L'!G36+'Monthly P&amp;L'!G38</f>
        <v>89310</v>
      </c>
      <c r="H9" s="34" t="n">
        <f aca="false">'Monthly P&amp;L'!H16+'Monthly P&amp;L'!H30+'Monthly P&amp;L'!H35+'Monthly P&amp;L'!H36+'Monthly P&amp;L'!H38</f>
        <v>76030</v>
      </c>
      <c r="I9" s="34" t="n">
        <f aca="false">'Monthly P&amp;L'!I16+'Monthly P&amp;L'!I30+'Monthly P&amp;L'!I35+'Monthly P&amp;L'!I36+'Monthly P&amp;L'!I38</f>
        <v>71700</v>
      </c>
      <c r="J9" s="34" t="n">
        <f aca="false">'Monthly P&amp;L'!J16+'Monthly P&amp;L'!J30+'Monthly P&amp;L'!J35+'Monthly P&amp;L'!J36+'Monthly P&amp;L'!J38</f>
        <v>96810</v>
      </c>
      <c r="K9" s="34" t="n">
        <f aca="false">'Monthly P&amp;L'!K16+'Monthly P&amp;L'!K30+'Monthly P&amp;L'!K35+'Monthly P&amp;L'!K36+'Monthly P&amp;L'!K38</f>
        <v>96470</v>
      </c>
      <c r="L9" s="34" t="n">
        <f aca="false">'Monthly P&amp;L'!L16+'Monthly P&amp;L'!L30+'Monthly P&amp;L'!L35+'Monthly P&amp;L'!L36+'Monthly P&amp;L'!L38</f>
        <v>92820</v>
      </c>
      <c r="M9" s="34" t="n">
        <f aca="false">'Monthly P&amp;L'!M16+'Monthly P&amp;L'!M30+'Monthly P&amp;L'!M35+'Monthly P&amp;L'!M36+'Monthly P&amp;L'!M38</f>
        <v>69350</v>
      </c>
    </row>
    <row r="11" customFormat="false" ht="18" hidden="false" customHeight="true" outlineLevel="0" collapsed="false">
      <c r="A11" s="31" t="s">
        <v>62</v>
      </c>
    </row>
    <row r="12" customFormat="false" ht="15.75" hidden="false" customHeight="false" outlineLevel="0" collapsed="false">
      <c r="A12" s="32" t="s">
        <v>60</v>
      </c>
      <c r="B12" s="32" t="s">
        <v>1</v>
      </c>
      <c r="C12" s="32" t="s">
        <v>2</v>
      </c>
      <c r="D12" s="32" t="s">
        <v>3</v>
      </c>
      <c r="E12" s="32" t="s">
        <v>4</v>
      </c>
      <c r="F12" s="32" t="s">
        <v>5</v>
      </c>
      <c r="G12" s="32" t="s">
        <v>6</v>
      </c>
      <c r="H12" s="32" t="s">
        <v>7</v>
      </c>
      <c r="I12" s="32" t="s">
        <v>8</v>
      </c>
      <c r="J12" s="32" t="s">
        <v>9</v>
      </c>
      <c r="K12" s="32" t="s">
        <v>10</v>
      </c>
      <c r="L12" s="32" t="s">
        <v>11</v>
      </c>
      <c r="M12" s="32" t="s">
        <v>12</v>
      </c>
    </row>
    <row r="13" customFormat="false" ht="15.75" hidden="false" customHeight="false" outlineLevel="0" collapsed="false">
      <c r="A13" s="33" t="s">
        <v>29</v>
      </c>
      <c r="B13" s="35" t="n">
        <f aca="false">'Monthly P&amp;L'!B19</f>
        <v>0.575352480417755</v>
      </c>
      <c r="C13" s="35" t="n">
        <f aca="false">'Monthly P&amp;L'!C19</f>
        <v>0.57182789258261</v>
      </c>
      <c r="D13" s="35" t="n">
        <f aca="false">'Monthly P&amp;L'!D19</f>
        <v>0.575219743069642</v>
      </c>
      <c r="E13" s="35" t="n">
        <f aca="false">'Monthly P&amp;L'!E19</f>
        <v>0.575049820645676</v>
      </c>
      <c r="F13" s="35" t="n">
        <f aca="false">'Monthly P&amp;L'!F19</f>
        <v>0.57642365456821</v>
      </c>
      <c r="G13" s="35" t="n">
        <f aca="false">'Monthly P&amp;L'!G19</f>
        <v>0.576840894148586</v>
      </c>
      <c r="H13" s="35" t="n">
        <f aca="false">'Monthly P&amp;L'!H19</f>
        <v>0.575100476680064</v>
      </c>
      <c r="I13" s="35" t="n">
        <f aca="false">'Monthly P&amp;L'!I19</f>
        <v>0.577786648039118</v>
      </c>
      <c r="J13" s="35" t="n">
        <f aca="false">'Monthly P&amp;L'!J19</f>
        <v>0.576405263558226</v>
      </c>
      <c r="K13" s="35" t="n">
        <f aca="false">'Monthly P&amp;L'!K19</f>
        <v>0.576009501187649</v>
      </c>
      <c r="L13" s="35" t="n">
        <f aca="false">'Monthly P&amp;L'!L19</f>
        <v>0.581274994119031</v>
      </c>
      <c r="M13" s="35" t="n">
        <f aca="false">'Monthly P&amp;L'!M19</f>
        <v>0.582486061003608</v>
      </c>
    </row>
    <row r="14" customFormat="false" ht="15.75" hidden="false" customHeight="false" outlineLevel="0" collapsed="false">
      <c r="A14" s="33" t="s">
        <v>47</v>
      </c>
      <c r="B14" s="35" t="n">
        <f aca="false">'Monthly P&amp;L'!B41</f>
        <v>0.232167101827676</v>
      </c>
      <c r="C14" s="35" t="n">
        <f aca="false">'Monthly P&amp;L'!C41</f>
        <v>0.214635120295498</v>
      </c>
      <c r="D14" s="35" t="n">
        <f aca="false">'Monthly P&amp;L'!D41</f>
        <v>0.23630831643002</v>
      </c>
      <c r="E14" s="35" t="n">
        <f aca="false">'Monthly P&amp;L'!E41</f>
        <v>0.275089677162216</v>
      </c>
      <c r="F14" s="35" t="n">
        <f aca="false">'Monthly P&amp;L'!F41</f>
        <v>0.28340112640801</v>
      </c>
      <c r="G14" s="35" t="n">
        <f aca="false">'Monthly P&amp;L'!G41</f>
        <v>0.266025641025641</v>
      </c>
      <c r="H14" s="35" t="n">
        <f aca="false">'Monthly P&amp;L'!H41</f>
        <v>0.289372838583045</v>
      </c>
      <c r="I14" s="35" t="n">
        <f aca="false">'Monthly P&amp;L'!I41</f>
        <v>0.284502544656222</v>
      </c>
      <c r="J14" s="35" t="n">
        <f aca="false">'Monthly P&amp;L'!J41</f>
        <v>0.263634289191451</v>
      </c>
      <c r="K14" s="35" t="n">
        <f aca="false">'Monthly P&amp;L'!K41</f>
        <v>0.283922209026128</v>
      </c>
      <c r="L14" s="35" t="n">
        <f aca="false">'Monthly P&amp;L'!L41</f>
        <v>0.27217125382263</v>
      </c>
      <c r="M14" s="35" t="n">
        <f aca="false">'Monthly P&amp;L'!M41</f>
        <v>0.241827921722969</v>
      </c>
    </row>
    <row r="16" customFormat="false" ht="18" hidden="false" customHeight="true" outlineLevel="0" collapsed="false">
      <c r="A16" s="31" t="s">
        <v>63</v>
      </c>
    </row>
    <row r="17" customFormat="false" ht="15.75" hidden="false" customHeight="false" outlineLevel="0" collapsed="false">
      <c r="A17" s="32" t="s">
        <v>0</v>
      </c>
      <c r="B17" s="32" t="s">
        <v>64</v>
      </c>
    </row>
    <row r="18" customFormat="false" ht="15.75" hidden="false" customHeight="false" outlineLevel="0" collapsed="false">
      <c r="A18" s="33" t="s">
        <v>27</v>
      </c>
      <c r="B18" s="34" t="n">
        <f aca="false">'Monthly P&amp;L'!N16</f>
        <v>584930</v>
      </c>
    </row>
    <row r="19" customFormat="false" ht="15.75" hidden="false" customHeight="false" outlineLevel="0" collapsed="false">
      <c r="A19" s="33" t="s">
        <v>65</v>
      </c>
      <c r="B19" s="34" t="n">
        <f aca="false">'Monthly P&amp;L'!N22</f>
        <v>235330</v>
      </c>
    </row>
    <row r="20" customFormat="false" ht="15.75" hidden="false" customHeight="false" outlineLevel="0" collapsed="false">
      <c r="A20" s="33" t="s">
        <v>66</v>
      </c>
      <c r="B20" s="34" t="n">
        <f aca="false">'Monthly P&amp;L'!N23</f>
        <v>60880</v>
      </c>
    </row>
    <row r="21" customFormat="false" ht="15.75" hidden="false" customHeight="false" outlineLevel="0" collapsed="false">
      <c r="A21" s="33" t="s">
        <v>67</v>
      </c>
      <c r="B21" s="34" t="n">
        <f aca="false">'Monthly P&amp;L'!N24</f>
        <v>21240</v>
      </c>
    </row>
    <row r="22" customFormat="false" ht="15.75" hidden="false" customHeight="false" outlineLevel="0" collapsed="false">
      <c r="A22" s="33" t="s">
        <v>68</v>
      </c>
      <c r="B22" s="34" t="n">
        <f aca="false">'Monthly P&amp;L'!N25</f>
        <v>20520</v>
      </c>
    </row>
    <row r="23" customFormat="false" ht="15.75" hidden="false" customHeight="false" outlineLevel="0" collapsed="false">
      <c r="A23" s="33" t="s">
        <v>69</v>
      </c>
      <c r="B23" s="34" t="n">
        <f aca="false">'Monthly P&amp;L'!N26</f>
        <v>12910</v>
      </c>
    </row>
    <row r="24" customFormat="false" ht="15.75" hidden="false" customHeight="false" outlineLevel="0" collapsed="false">
      <c r="A24" s="33" t="s">
        <v>70</v>
      </c>
      <c r="B24" s="34" t="n">
        <f aca="false">'Monthly P&amp;L'!N27</f>
        <v>8660</v>
      </c>
    </row>
    <row r="25" customFormat="false" ht="15.75" hidden="false" customHeight="false" outlineLevel="0" collapsed="false">
      <c r="A25" s="33" t="s">
        <v>71</v>
      </c>
      <c r="B25" s="34" t="n">
        <f aca="false">'Monthly P&amp;L'!N28</f>
        <v>5390</v>
      </c>
    </row>
    <row r="26" customFormat="false" ht="15.75" hidden="false" customHeight="false" outlineLevel="0" collapsed="false">
      <c r="A26" s="33" t="s">
        <v>72</v>
      </c>
      <c r="B26" s="34" t="n">
        <f aca="false">'Monthly P&amp;L'!N29</f>
        <v>9830</v>
      </c>
    </row>
    <row r="27" customFormat="false" ht="15.75" hidden="false" customHeight="false" outlineLevel="0" collapsed="false">
      <c r="A27" s="33" t="s">
        <v>73</v>
      </c>
      <c r="B27" s="34" t="n">
        <f aca="false">'Monthly P&amp;L'!N35</f>
        <v>30000</v>
      </c>
    </row>
    <row r="28" customFormat="false" ht="15.75" hidden="false" customHeight="false" outlineLevel="0" collapsed="false">
      <c r="A28" s="33" t="s">
        <v>74</v>
      </c>
      <c r="B28" s="34" t="n">
        <f aca="false">'Monthly P&amp;L'!N36</f>
        <v>14400</v>
      </c>
    </row>
    <row r="29" customFormat="false" ht="15.75" hidden="false" customHeight="false" outlineLevel="0" collapsed="false">
      <c r="A29" s="33" t="s">
        <v>45</v>
      </c>
      <c r="B29" s="34" t="n">
        <f aca="false">'Monthly P&amp;L'!N38</f>
        <v>13500</v>
      </c>
    </row>
    <row r="31" customFormat="false" ht="18" hidden="false" customHeight="true" outlineLevel="0" collapsed="false">
      <c r="A31" s="31" t="s">
        <v>75</v>
      </c>
    </row>
    <row r="32" customFormat="false" ht="15.75" hidden="false" customHeight="false" outlineLevel="0" collapsed="false">
      <c r="A32" s="32" t="s">
        <v>60</v>
      </c>
      <c r="B32" s="32" t="s">
        <v>1</v>
      </c>
      <c r="C32" s="32" t="s">
        <v>2</v>
      </c>
      <c r="D32" s="32" t="s">
        <v>3</v>
      </c>
      <c r="E32" s="32" t="s">
        <v>4</v>
      </c>
      <c r="F32" s="32" t="s">
        <v>5</v>
      </c>
      <c r="G32" s="32" t="s">
        <v>6</v>
      </c>
      <c r="H32" s="32" t="s">
        <v>7</v>
      </c>
      <c r="I32" s="32" t="s">
        <v>8</v>
      </c>
      <c r="J32" s="32" t="s">
        <v>9</v>
      </c>
      <c r="K32" s="32" t="s">
        <v>10</v>
      </c>
      <c r="L32" s="32" t="s">
        <v>11</v>
      </c>
      <c r="M32" s="32" t="s">
        <v>12</v>
      </c>
    </row>
    <row r="33" customFormat="false" ht="15.75" hidden="false" customHeight="false" outlineLevel="0" collapsed="false">
      <c r="A33" s="33" t="s">
        <v>46</v>
      </c>
      <c r="B33" s="36" t="n">
        <f aca="false">'Monthly P&amp;L'!B40</f>
        <v>22230</v>
      </c>
      <c r="C33" s="36" t="n">
        <f aca="false">'Monthly P&amp;L'!C40</f>
        <v>21500</v>
      </c>
      <c r="D33" s="36" t="n">
        <f aca="false">'Monthly P&amp;L'!D40</f>
        <v>27960</v>
      </c>
      <c r="E33" s="36" t="n">
        <f aca="false">'Monthly P&amp;L'!E40</f>
        <v>34510</v>
      </c>
      <c r="F33" s="36" t="n">
        <f aca="false">'Monthly P&amp;L'!F40</f>
        <v>36230</v>
      </c>
      <c r="G33" s="36" t="n">
        <f aca="false">'Monthly P&amp;L'!G40</f>
        <v>32370</v>
      </c>
      <c r="H33" s="36" t="n">
        <f aca="false">'Monthly P&amp;L'!H40</f>
        <v>30960</v>
      </c>
      <c r="I33" s="36" t="n">
        <f aca="false">'Monthly P&amp;L'!I40</f>
        <v>28510</v>
      </c>
      <c r="J33" s="36" t="n">
        <f aca="false">'Monthly P&amp;L'!J40</f>
        <v>34660</v>
      </c>
      <c r="K33" s="36" t="n">
        <f aca="false">'Monthly P&amp;L'!K40</f>
        <v>38250</v>
      </c>
      <c r="L33" s="36" t="n">
        <f aca="false">'Monthly P&amp;L'!L40</f>
        <v>34710</v>
      </c>
      <c r="M33" s="36" t="n">
        <f aca="false">'Monthly P&amp;L'!M40</f>
        <v>22120</v>
      </c>
    </row>
  </sheetData>
  <mergeCells count="1">
    <mergeCell ref="A1:J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77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LibreOffice/26.2.1.2$MacOSX_AARCH64 LibreOffice_project/8399f6259d8c87f40e7255cdb3c9b958f5e08948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2026-03-22T15:46:49Z</dcterms:created>
  <dc:creator>Bob Evers</dc:creator>
  <dc:description/>
  <dc:language>en-US</dc:language>
  <cp:lastModifiedBy>Bob Evers</cp:lastModifiedBy>
  <dcterms:modified xsi:type="dcterms:W3CDTF">2026-04-11T16:05:03Z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