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3.xml" ContentType="application/vnd.ms-office.chartstyle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olors2.xml" ContentType="application/vnd.ms-office.chartcolorstyle+xml"/>
  <Override PartName="/xl/charts/style1.xml" ContentType="application/vnd.ms-office.chartstyle+xml"/>
  <Override PartName="/xl/charts/style4.xml" ContentType="application/vnd.ms-office.chartstyle+xml"/>
  <Override PartName="/xl/charts/colors3.xml" ContentType="application/vnd.ms-office.chartcolor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Expense Log" sheetId="1" state="visible" r:id="rId3"/>
    <sheet name="Monthly Summary" sheetId="2" state="visible" r:id="rId4"/>
    <sheet name="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<sst xmlns="http://schemas.openxmlformats.org/spreadsheetml/2006/main" count="932" uniqueCount="184">
  <si>
    <t xml:space="preserve">Date</t>
  </si>
  <si>
    <t xml:space="preserve">Vendor</t>
  </si>
  <si>
    <t xml:space="preserve">Category</t>
  </si>
  <si>
    <t xml:space="preserve">Description</t>
  </si>
  <si>
    <t xml:space="preserve">Amount</t>
  </si>
  <si>
    <t xml:space="preserve">Payment Method</t>
  </si>
  <si>
    <t xml:space="preserve">Tax Deductible</t>
  </si>
  <si>
    <t xml:space="preserve">Receipt</t>
  </si>
  <si>
    <t xml:space="preserve">Notes</t>
  </si>
  <si>
    <t xml:space="preserve">Aramark Catering</t>
  </si>
  <si>
    <t xml:space="preserve">Office Supplies</t>
  </si>
  <si>
    <t xml:space="preserve">Weekly supply delivery</t>
  </si>
  <si>
    <t xml:space="preserve">Corporate Card</t>
  </si>
  <si>
    <t xml:space="preserve">Y</t>
  </si>
  <si>
    <t xml:space="preserve">☑</t>
  </si>
  <si>
    <t xml:space="preserve">Office Beverage Co</t>
  </si>
  <si>
    <t xml:space="preserve">Client Refreshments</t>
  </si>
  <si>
    <t xml:space="preserve">Client beverage restock</t>
  </si>
  <si>
    <t xml:space="preserve">Janitorial Supply Plus</t>
  </si>
  <si>
    <t xml:space="preserve">Janitorial Services</t>
  </si>
  <si>
    <t xml:space="preserve">Monthly janitorial supplies</t>
  </si>
  <si>
    <t xml:space="preserve">Credit Card</t>
  </si>
  <si>
    <t xml:space="preserve">City Power &amp; Light</t>
  </si>
  <si>
    <t xml:space="preserve">Rent &amp; Utilities</t>
  </si>
  <si>
    <t xml:space="preserve">January electric bill</t>
  </si>
  <si>
    <t xml:space="preserve">Bank Transfer</t>
  </si>
  <si>
    <t xml:space="preserve">Metro Property Mgmt</t>
  </si>
  <si>
    <t xml:space="preserve">January rent</t>
  </si>
  <si>
    <t xml:space="preserve">Instagram Ads</t>
  </si>
  <si>
    <t xml:space="preserve">Marketing &amp; Advertising</t>
  </si>
  <si>
    <t xml:space="preserve">Social media campaign - Jan</t>
  </si>
  <si>
    <t xml:space="preserve">Costco Business</t>
  </si>
  <si>
    <t xml:space="preserve">Bulk office supplies</t>
  </si>
  <si>
    <t xml:space="preserve">Debit Card</t>
  </si>
  <si>
    <t xml:space="preserve">Facilities Maintenance Co</t>
  </si>
  <si>
    <t xml:space="preserve">Facilities &amp; Repairs</t>
  </si>
  <si>
    <t xml:space="preserve">Office cleaning service</t>
  </si>
  <si>
    <t xml:space="preserve">Check</t>
  </si>
  <si>
    <t xml:space="preserve">Salesforce CRM</t>
  </si>
  <si>
    <t xml:space="preserve">Software &amp; Systems</t>
  </si>
  <si>
    <t xml:space="preserve">Monthly software subscription</t>
  </si>
  <si>
    <t xml:space="preserve">Auto-renew</t>
  </si>
  <si>
    <t xml:space="preserve">February rent</t>
  </si>
  <si>
    <t xml:space="preserve">Spring prep</t>
  </si>
  <si>
    <t xml:space="preserve">February refreshment order</t>
  </si>
  <si>
    <t xml:space="preserve">Premium tier</t>
  </si>
  <si>
    <t xml:space="preserve">Corporate Apparel Co</t>
  </si>
  <si>
    <t xml:space="preserve">Corporate Apparel</t>
  </si>
  <si>
    <t xml:space="preserve">New corporate polos (12)</t>
  </si>
  <si>
    <t xml:space="preserve">February electric bill</t>
  </si>
  <si>
    <t xml:space="preserve">Office Decor Plus</t>
  </si>
  <si>
    <t xml:space="preserve">Office decor supplies</t>
  </si>
  <si>
    <t xml:space="preserve">Cash</t>
  </si>
  <si>
    <t xml:space="preserve">N</t>
  </si>
  <si>
    <t xml:space="preserve">☐</t>
  </si>
  <si>
    <t xml:space="preserve">Google Business</t>
  </si>
  <si>
    <t xml:space="preserve">Monthly ad placement</t>
  </si>
  <si>
    <t xml:space="preserve">Climate Control Services</t>
  </si>
  <si>
    <t xml:space="preserve">HVAC system repair</t>
  </si>
  <si>
    <t xml:space="preserve">Emergency call</t>
  </si>
  <si>
    <t xml:space="preserve">March rent</t>
  </si>
  <si>
    <t xml:space="preserve">Monthly supply restock</t>
  </si>
  <si>
    <t xml:space="preserve">Quarterly deep cleaning</t>
  </si>
  <si>
    <t xml:space="preserve">March electric bill</t>
  </si>
  <si>
    <t xml:space="preserve">IT Solutions Group</t>
  </si>
  <si>
    <t xml:space="preserve">Software upgrade deposit</t>
  </si>
  <si>
    <t xml:space="preserve">Phase 1 of 2</t>
  </si>
  <si>
    <t xml:space="preserve">Office Equipment Inc</t>
  </si>
  <si>
    <t xml:space="preserve">Office Equipment</t>
  </si>
  <si>
    <t xml:space="preserve">New printer/copier</t>
  </si>
  <si>
    <t xml:space="preserve">City Licensing Dept</t>
  </si>
  <si>
    <t xml:space="preserve">Licenses &amp; Permits</t>
  </si>
  <si>
    <t xml:space="preserve">Annual business permit renewal</t>
  </si>
  <si>
    <t xml:space="preserve">April rent</t>
  </si>
  <si>
    <t xml:space="preserve">Spring offerings</t>
  </si>
  <si>
    <t xml:space="preserve">Spring supply inventory</t>
  </si>
  <si>
    <t xml:space="preserve">Office Furniture Co</t>
  </si>
  <si>
    <t xml:space="preserve">Meeting room furniture - 4 sets</t>
  </si>
  <si>
    <t xml:space="preserve">Conference season</t>
  </si>
  <si>
    <t xml:space="preserve">April electric bill</t>
  </si>
  <si>
    <t xml:space="preserve">Spring promotion campaign</t>
  </si>
  <si>
    <t xml:space="preserve">Pest Control Services</t>
  </si>
  <si>
    <t xml:space="preserve">Quarterly pest control service</t>
  </si>
  <si>
    <t xml:space="preserve">May rent</t>
  </si>
  <si>
    <t xml:space="preserve">Season supply restock</t>
  </si>
  <si>
    <t xml:space="preserve">Summer apparel - staff</t>
  </si>
  <si>
    <t xml:space="preserve">Performance fabric</t>
  </si>
  <si>
    <t xml:space="preserve">May electric bill</t>
  </si>
  <si>
    <t xml:space="preserve">Season start</t>
  </si>
  <si>
    <t xml:space="preserve">Google Ads</t>
  </si>
  <si>
    <t xml:space="preserve">Local search campaign</t>
  </si>
  <si>
    <t xml:space="preserve">June rent</t>
  </si>
  <si>
    <t xml:space="preserve">Peak season</t>
  </si>
  <si>
    <t xml:space="preserve">Summer supply stock</t>
  </si>
  <si>
    <t xml:space="preserve">Equipment Repair Services</t>
  </si>
  <si>
    <t xml:space="preserve">Backup power generator</t>
  </si>
  <si>
    <t xml:space="preserve">Warranty claim pending</t>
  </si>
  <si>
    <t xml:space="preserve">June electric bill</t>
  </si>
  <si>
    <t xml:space="preserve">Peak season ops</t>
  </si>
  <si>
    <t xml:space="preserve">Business Journal</t>
  </si>
  <si>
    <t xml:space="preserve">Half-page ad - summer issue</t>
  </si>
  <si>
    <t xml:space="preserve">State Licensing Board</t>
  </si>
  <si>
    <t xml:space="preserve">Professional insurance renewal</t>
  </si>
  <si>
    <t xml:space="preserve">Annual</t>
  </si>
  <si>
    <t xml:space="preserve">Network line repair</t>
  </si>
  <si>
    <t xml:space="preserve">July rent</t>
  </si>
  <si>
    <t xml:space="preserve">Holiday prep</t>
  </si>
  <si>
    <t xml:space="preserve">Holiday weekend supply order</t>
  </si>
  <si>
    <t xml:space="preserve">Monthly + extra office supplies</t>
  </si>
  <si>
    <t xml:space="preserve">July electric bill</t>
  </si>
  <si>
    <t xml:space="preserve">Peak month</t>
  </si>
  <si>
    <t xml:space="preserve">Summer specials campaign</t>
  </si>
  <si>
    <t xml:space="preserve">Monthly software + mobile device</t>
  </si>
  <si>
    <t xml:space="preserve">New device added</t>
  </si>
  <si>
    <t xml:space="preserve">HVAC system servicing</t>
  </si>
  <si>
    <t xml:space="preserve">August rent</t>
  </si>
  <si>
    <t xml:space="preserve">August electric bill</t>
  </si>
  <si>
    <t xml:space="preserve">Corporate jacket replacements (4)</t>
  </si>
  <si>
    <t xml:space="preserve">September rent</t>
  </si>
  <si>
    <t xml:space="preserve">Fall ops transition</t>
  </si>
  <si>
    <t xml:space="preserve">Fall supply stock</t>
  </si>
  <si>
    <t xml:space="preserve">Quarterly facility maintenance</t>
  </si>
  <si>
    <t xml:space="preserve">September electric bill</t>
  </si>
  <si>
    <t xml:space="preserve">Software upgrade - Phase 2</t>
  </si>
  <si>
    <t xml:space="preserve">Final payment</t>
  </si>
  <si>
    <t xml:space="preserve">Replacement office equipment</t>
  </si>
  <si>
    <t xml:space="preserve">October rent</t>
  </si>
  <si>
    <t xml:space="preserve">Fall supply selection</t>
  </si>
  <si>
    <t xml:space="preserve">Seasonal selections</t>
  </si>
  <si>
    <t xml:space="preserve">October electric bill</t>
  </si>
  <si>
    <t xml:space="preserve">Fall promotion campaign</t>
  </si>
  <si>
    <t xml:space="preserve">November rent</t>
  </si>
  <si>
    <t xml:space="preserve">Holiday season supply order</t>
  </si>
  <si>
    <t xml:space="preserve">Holiday season apparel (8)</t>
  </si>
  <si>
    <t xml:space="preserve">November electric bill</t>
  </si>
  <si>
    <t xml:space="preserve">Holiday issue full-page ad</t>
  </si>
  <si>
    <t xml:space="preserve">Holiday week</t>
  </si>
  <si>
    <t xml:space="preserve">Building systems tune-up</t>
  </si>
  <si>
    <t xml:space="preserve">December rent</t>
  </si>
  <si>
    <t xml:space="preserve">Holiday season</t>
  </si>
  <si>
    <t xml:space="preserve">Holiday party supplies</t>
  </si>
  <si>
    <t xml:space="preserve">Premium order</t>
  </si>
  <si>
    <t xml:space="preserve">Monthly + holiday extras</t>
  </si>
  <si>
    <t xml:space="preserve">December electric bill</t>
  </si>
  <si>
    <t xml:space="preserve">Holiday specials campaign</t>
  </si>
  <si>
    <t xml:space="preserve">New Year prep</t>
  </si>
  <si>
    <t xml:space="preserve">Safety Compliance Inc</t>
  </si>
  <si>
    <t xml:space="preserve">Annual safety compliance fee</t>
  </si>
  <si>
    <t xml:space="preserve">Plumbing repair</t>
  </si>
  <si>
    <t xml:space="preserve">Copier/printer upgrade</t>
  </si>
  <si>
    <t xml:space="preserve">End of year purchase</t>
  </si>
  <si>
    <t xml:space="preserve">City Business License</t>
  </si>
  <si>
    <t xml:space="preserve">Annual business license renewal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</si>
  <si>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</si>
  <si>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</si>
  <si>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</si>
  <si>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</si>
  <si>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</si>
  <si>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</si>
  <si>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</si>
  <si>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</si>
  <si>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</si>
  <si>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</si>
  <si>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</si>
  <si>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</si>
  <si>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</si>
  <si>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Monthly Avg</t>
  </si>
  <si>
    <t xml:space="preserve">% of Total</t>
  </si>
  <si>
    <t xml:space="preserve">Budget</t>
  </si>
  <si>
    <t xml:space="preserve">Variance</t>
  </si>
  <si>
    <t xml:space="preserve">Reporting Year</t>
  </si>
  <si>
    <t xml:space="preserve">TOTAL</t>
  </si>
  <si>
    <t xml:space="preserve">Consulting Expense Dashboard</t>
  </si>
  <si>
    <t xml:space="preserve">Key Performance Indicators</t>
  </si>
  <si>
    <t xml:space="preserve">Total Expenses</t>
  </si>
  <si>
    <t xml:space="preserve">Largest Category</t>
  </si>
  <si>
    <t xml:space="preserve">Month-over-Month Change</t>
  </si>
  <si>
    <t xml:space="preserve">Tax-Deductible Total</t>
  </si>
  <si>
    <t xml:space="preserve">Chart Source Data</t>
  </si>
  <si>
    <t xml:space="preserve">Month</t>
  </si>
  <si>
    <t xml:space="preserve">Total Spent</t>
  </si>
  <si>
    <t xml:space="preserve">Actual</t>
  </si>
  <si>
    <t xml:space="preserve">Type</t>
  </si>
  <si>
    <t xml:space="preserve">Non-Deductible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</si>
</sst>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dd/yyyy"/>
    <numFmt numFmtId="166" formatCode="\$#,##0;[RED]&quot;($&quot;#,##0\);\$0"/>
    <numFmt numFmtId="167" formatCode="0"/>
    <numFmt numFmtId="168" formatCode="\$#,##0;[RED]&quot;($&quot;#,##0\);\-"/>
    <numFmt numFmtId="169" formatCode="0.0%"/>
    <numFmt numFmtId="170" formatCode="\$#,##0"/>
  </numFmts>
  <fonts count="18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ptos"/>
      <family val="0"/>
      <charset val="1"/>
    </font>
    <font>
      <sz val="11"/>
      <color rgb="FF0F172A"/>
      <name val="Aptos"/>
      <family val="0"/>
      <charset val="1"/>
    </font>
    <font>
      <b val="true"/>
      <sz val="11"/>
      <color rgb="FF1A3A2A"/>
      <name val="Aptos"/>
      <family val="0"/>
      <charset val="1"/>
    </font>
    <font>
      <b val="true"/>
      <sz val="11"/>
      <color rgb="FF0000FF"/>
      <name val="Aptos"/>
      <family val="0"/>
      <charset val="1"/>
    </font>
    <font>
      <i val="true"/>
      <sz val="11"/>
      <color rgb="FF334155"/>
      <name val="Aptos"/>
      <family val="0"/>
      <charset val="1"/>
    </font>
    <font>
      <b val="true"/>
      <sz val="16"/>
      <color rgb="FFFFFFFF"/>
      <name val="Aptos"/>
      <family val="0"/>
      <charset val="1"/>
    </font>
    <font>
      <b val="true"/>
      <sz val="13"/>
      <color rgb="FF1A3A2A"/>
      <name val="Aptos"/>
      <family val="0"/>
      <charset val="1"/>
    </font>
    <font>
      <b val="true"/>
      <sz val="11"/>
      <color rgb="FF0F172A"/>
      <name val="Aptos"/>
      <family val="0"/>
      <charset val="1"/>
    </font>
    <font>
      <b val="true"/>
      <i val="true"/>
      <sz val="14"/>
      <color rgb="FF1A3A2A"/>
      <name val="Aptos"/>
      <family val="0"/>
      <charset val="1"/>
    </font>
    <font>
      <b val="true"/>
      <sz val="12"/>
      <color theme="1"/>
      <name val="Aptos"/>
      <family val="0"/>
      <charset val="1"/>
    </font>
    <font>
      <sz val="11"/>
      <color rgb="FF334155"/>
      <name val="Aptos"/>
      <family val="0"/>
      <charset val="1"/>
    </font>
    <font>
      <b val="true"/>
      <sz val="12"/>
      <color rgb="FF1A3A2A"/>
      <name val="Aptos"/>
      <family val="2"/>
    </font>
    <font>
      <sz val="9"/>
      <color rgb="FF595959"/>
      <name val="Aptos"/>
      <family val="2"/>
    </font>
    <font>
      <sz val="8"/>
      <color rgb="FF59595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A3A2A"/>
        <bgColor rgb="FF0F4016"/>
      </patternFill>
    </fill>
    <fill>
      <patternFill patternType="solid">
        <fgColor rgb="FFFFFFFF"/>
        <bgColor rgb="FFF8FAFC"/>
      </patternFill>
    </fill>
    <fill>
      <patternFill patternType="solid">
        <fgColor rgb="FFECFDF5"/>
        <bgColor rgb="FFF8FAFC"/>
      </patternFill>
    </fill>
    <fill>
      <patternFill patternType="solid">
        <fgColor rgb="FFF8FA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>
        <color rgb="FFA7F3D0"/>
      </top>
      <bottom style="thick">
        <color rgb="FF1A3A2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2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A3A2A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F172A"/>
          <bgColor rgb="FF000000"/>
        </patternFill>
      </fill>
    </dxf>
    <dxf>
      <font>
        <color rgb="FF16A34A"/>
      </font>
    </dxf>
    <dxf>
      <font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4EA72E"/>
      <rgbColor rgb="FF800080"/>
      <rgbColor rgb="FF095F80"/>
      <rgbColor rgb="FFC0C0C0"/>
      <rgbColor rgb="FF808080"/>
      <rgbColor rgb="FF9999FF"/>
      <rgbColor rgb="FFA02B93"/>
      <rgbColor rgb="FFF8FAFC"/>
      <rgbColor rgb="FFECFD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156082"/>
      <rgbColor rgb="FF0000FF"/>
      <rgbColor rgb="FF0F9ED5"/>
      <rgbColor rgb="FFE5E7EB"/>
      <rgbColor rgb="FFA7F3D0"/>
      <rgbColor rgb="FFFFFF99"/>
      <rgbColor rgb="FF99CCFF"/>
      <rgbColor rgb="FFFF99CC"/>
      <rgbColor rgb="FFCC99FF"/>
      <rgbColor rgb="FFFFCC99"/>
      <rgbColor rgb="FF3366FF"/>
      <rgbColor rgb="FF34D399"/>
      <rgbColor rgb="FF99CC00"/>
      <rgbColor rgb="FFFFCC00"/>
      <rgbColor rgb="FFFF9900"/>
      <rgbColor rgb="FFE97132"/>
      <rgbColor rgb="FF595959"/>
      <rgbColor rgb="FF969696"/>
      <rgbColor rgb="FF0D3A4E"/>
      <rgbColor rgb="FF16A34A"/>
      <rgbColor rgb="FF0F4016"/>
      <rgbColor rgb="FF0F172A"/>
      <rgbColor rgb="FF994010"/>
      <rgbColor rgb="FFEF4444"/>
      <rgbColor rgb="FF334155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_rels/chart4.xml.rels><?xml version="1.0" encoding="UTF-8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Expenses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Dashboard!$B$9</c:f>
              <c:strCache>
                <c:ptCount val="1"/>
                <c:pt idx="0">
                  <c:v>Annual Total</c:v>
                </c:pt>
              </c:strCache>
            </c:strRef>
          </c:tx>
          <c:spPr>
            <a:solidFill>
              <a:srgbClr val="156082"/>
            </a:solidFill>
            <a:ln w="12600">
              <a:noFill/>
            </a:ln>
          </c:spPr>
          <c:explosion val="0"/>
          <c:dPt>
            <c:idx val="0"/>
            <c:spPr>
              <a:solidFill>
                <a:srgbClr val="156082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1"/>
            <c:spPr>
              <a:solidFill>
                <a:srgbClr val="E97132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2"/>
            <c:spPr>
              <a:solidFill>
                <a:srgbClr val="196B24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3"/>
            <c:spPr>
              <a:solidFill>
                <a:srgbClr val="0F9ED5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4"/>
            <c:spPr>
              <a:solidFill>
                <a:srgbClr val="A02B93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5"/>
            <c:spPr>
              <a:solidFill>
                <a:srgbClr val="4EA72E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6"/>
            <c:spPr>
              <a:solidFill>
                <a:srgbClr val="0D3A4E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7"/>
            <c:spPr>
              <a:solidFill>
                <a:srgbClr val="994010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8"/>
            <c:spPr>
              <a:solidFill>
                <a:srgbClr val="0F4016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9"/>
            <c:spPr>
              <a:solidFill>
                <a:srgbClr val="095F80"/>
              </a:solidFill>
              <a:ln w="19080">
                <a:solidFill>
                  <a:schemeClr val="lt1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8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9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Dashboard!$A$10:$A$19</c:f>
              <c:strCache>
                <c:ptCount val="10"/>
                <c:pt idx="0">
                  <c:v>Office Supplies</c:v>
                </c:pt>
                <c:pt idx="1">
                  <c:v>Client Refreshments</c:v>
                </c:pt>
                <c:pt idx="2">
                  <c:v>Office Equipment</c:v>
                </c:pt>
                <c:pt idx="3">
                  <c:v>Janitorial Services</c:v>
                </c:pt>
                <c:pt idx="4">
                  <c:v>Corporate Apparel</c:v>
                </c:pt>
                <c:pt idx="5">
                  <c:v>Marketing &amp; Advertising</c:v>
                </c:pt>
                <c:pt idx="6">
                  <c:v>Rent &amp; Utilities</c:v>
                </c:pt>
                <c:pt idx="7">
                  <c:v>Facilities &amp; Repairs</c:v>
                </c:pt>
                <c:pt idx="8">
                  <c:v>Software &amp; Systems</c:v>
                </c:pt>
                <c:pt idx="9">
                  <c:v>Licenses &amp; Permits</c:v>
                </c:pt>
              </c:strCache>
            </c:strRef>
          </c:cat>
          <c:val>
            <c:numRef>
              <c:f>Dashboard!$B$10:$B$19</c:f>
              <c:numCache>
                <c:formatCode>\$#,##0</c:formatCode>
                <c:ptCount val="10"/>
                <c:pt idx="0">
                  <c:v>159405</c:v>
                </c:pt>
                <c:pt idx="1">
                  <c:v>29470</c:v>
                </c:pt>
                <c:pt idx="2">
                  <c:v>9005</c:v>
                </c:pt>
                <c:pt idx="3">
                  <c:v>3540</c:v>
                </c:pt>
                <c:pt idx="4">
                  <c:v>2300</c:v>
                </c:pt>
                <c:pt idx="5">
                  <c:v>11470</c:v>
                </c:pt>
                <c:pt idx="6">
                  <c:v>119590</c:v>
                </c:pt>
                <c:pt idx="7">
                  <c:v>3470</c:v>
                </c:pt>
                <c:pt idx="8">
                  <c:v>3235</c:v>
                </c:pt>
                <c:pt idx="9">
                  <c:v>2900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Monthly Spending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Dashboard!$E$9</c:f>
              <c:strCache>
                <c:ptCount val="1"/>
                <c:pt idx="0">
                  <c:v>Total Spent</c:v>
                </c:pt>
              </c:strCache>
            </c:strRef>
          </c:tx>
          <c:spPr>
            <a:solidFill>
              <a:srgbClr val="1A3A2A"/>
            </a:solidFill>
            <a:ln cap="rnd" w="28440">
              <a:solidFill>
                <a:srgbClr val="1A3A2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Dashboard!$D$10:$D$21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Dashboard!$E$10:$E$21</c:f>
              <c:numCache>
                <c:formatCode>\$#,##0</c:formatCode>
                <c:ptCount val="12"/>
                <c:pt idx="0">
                  <c:v>32470</c:v>
                </c:pt>
                <c:pt idx="1">
                  <c:v>27080</c:v>
                </c:pt>
                <c:pt idx="2">
                  <c:v>27100</c:v>
                </c:pt>
                <c:pt idx="3">
                  <c:v>28890</c:v>
                </c:pt>
                <c:pt idx="4">
                  <c:v>28310</c:v>
                </c:pt>
                <c:pt idx="5">
                  <c:v>33190</c:v>
                </c:pt>
                <c:pt idx="6">
                  <c:v>30505</c:v>
                </c:pt>
                <c:pt idx="7">
                  <c:v>27625</c:v>
                </c:pt>
                <c:pt idx="8">
                  <c:v>27800</c:v>
                </c:pt>
                <c:pt idx="9">
                  <c:v>25675</c:v>
                </c:pt>
                <c:pt idx="10">
                  <c:v>29935</c:v>
                </c:pt>
                <c:pt idx="11">
                  <c:v>25805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954215"/>
        <c:axId val="88045644"/>
      </c:lineChart>
      <c:catAx>
        <c:axId val="495421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88045644"/>
        <c:crosses val="autoZero"/>
        <c:auto val="1"/>
        <c:lblAlgn val="ctr"/>
        <c:lblOffset val="100"/>
        <c:noMultiLvlLbl val="0"/>
      </c:catAx>
      <c:valAx>
        <c:axId val="88045644"/>
        <c:scaling>
          <c:orientation val="minMax"/>
        </c:scaling>
        <c:delete val="0"/>
        <c:axPos val="l"/>
        <c:majorGridlines>
          <c:spPr>
            <a:ln w="9360">
              <a:solidFill>
                <a:schemeClr val="dk1">
                  <a:lumMod val="15000"/>
                  <a:lumOff val="85000"/>
                </a:schemeClr>
              </a:solidFill>
              <a:round/>
            </a:ln>
          </c:spPr>
        </c:majorGridlines>
        <c:numFmt formatCode="\$#,##0" sourceLinked="0"/>
        <c:majorTickMark val="none"/>
        <c:minorTickMark val="none"/>
        <c:tickLblPos val="nextTo"/>
        <c:spPr>
          <a:ln w="12600">
            <a:solidFill>
              <a:srgbClr val="E5E7EB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4954215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Budget vs Actual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Dashboard!$H$9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Dashboard!$G$10:$G$19</c:f>
              <c:strCache>
                <c:ptCount val="10"/>
                <c:pt idx="0">
                  <c:v>Office Supplies</c:v>
                </c:pt>
                <c:pt idx="1">
                  <c:v>Client Refreshments</c:v>
                </c:pt>
                <c:pt idx="2">
                  <c:v>Office Equipment</c:v>
                </c:pt>
                <c:pt idx="3">
                  <c:v>Janitorial Services</c:v>
                </c:pt>
                <c:pt idx="4">
                  <c:v>Corporate Apparel</c:v>
                </c:pt>
                <c:pt idx="5">
                  <c:v>Marketing &amp; Advertising</c:v>
                </c:pt>
                <c:pt idx="6">
                  <c:v>Rent &amp; Utilities</c:v>
                </c:pt>
                <c:pt idx="7">
                  <c:v>Facilities &amp; Repairs</c:v>
                </c:pt>
                <c:pt idx="8">
                  <c:v>Software &amp; Systems</c:v>
                </c:pt>
                <c:pt idx="9">
                  <c:v>Licenses &amp; Permits</c:v>
                </c:pt>
              </c:strCache>
            </c:strRef>
          </c:cat>
          <c:val>
            <c:numRef>
              <c:f>Dashboard!$H$10:$H$19</c:f>
              <c:numCache>
                <c:formatCode>\$#,##0</c:formatCode>
                <c:ptCount val="10"/>
                <c:pt idx="0">
                  <c:v>159405</c:v>
                </c:pt>
                <c:pt idx="1">
                  <c:v>29470</c:v>
                </c:pt>
                <c:pt idx="2">
                  <c:v>9005</c:v>
                </c:pt>
                <c:pt idx="3">
                  <c:v>3540</c:v>
                </c:pt>
                <c:pt idx="4">
                  <c:v>2300</c:v>
                </c:pt>
                <c:pt idx="5">
                  <c:v>11470</c:v>
                </c:pt>
                <c:pt idx="6">
                  <c:v>119590</c:v>
                </c:pt>
                <c:pt idx="7">
                  <c:v>3470</c:v>
                </c:pt>
                <c:pt idx="8">
                  <c:v>3235</c:v>
                </c:pt>
                <c:pt idx="9">
                  <c:v>2900</c:v>
                </c:pt>
              </c:numCache>
            </c:numRef>
          </c:val>
        </c:ser>
        <c:ser>
          <c:idx val="1"/>
          <c:order val="1"/>
          <c:tx>
            <c:strRef>
              <c:f>Dashboard!$I$9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34D399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Dashboard!$G$10:$G$19</c:f>
              <c:strCache>
                <c:ptCount val="10"/>
                <c:pt idx="0">
                  <c:v>Office Supplies</c:v>
                </c:pt>
                <c:pt idx="1">
                  <c:v>Client Refreshments</c:v>
                </c:pt>
                <c:pt idx="2">
                  <c:v>Office Equipment</c:v>
                </c:pt>
                <c:pt idx="3">
                  <c:v>Janitorial Services</c:v>
                </c:pt>
                <c:pt idx="4">
                  <c:v>Corporate Apparel</c:v>
                </c:pt>
                <c:pt idx="5">
                  <c:v>Marketing &amp; Advertising</c:v>
                </c:pt>
                <c:pt idx="6">
                  <c:v>Rent &amp; Utilities</c:v>
                </c:pt>
                <c:pt idx="7">
                  <c:v>Facilities &amp; Repairs</c:v>
                </c:pt>
                <c:pt idx="8">
                  <c:v>Software &amp; Systems</c:v>
                </c:pt>
                <c:pt idx="9">
                  <c:v>Licenses &amp; Permits</c:v>
                </c:pt>
              </c:strCache>
            </c:strRef>
          </c:cat>
          <c:val>
            <c:numRef>
              <c:f>Dashboard!$I$10:$I$19</c:f>
              <c:numCache>
                <c:formatCode>\$#,##0</c:formatCode>
                <c:ptCount val="10"/>
                <c:pt idx="0">
                  <c:v>150000</c:v>
                </c:pt>
                <c:pt idx="1">
                  <c:v>30000</c:v>
                </c:pt>
                <c:pt idx="2">
                  <c:v>10000</c:v>
                </c:pt>
                <c:pt idx="3">
                  <c:v>5000</c:v>
                </c:pt>
                <c:pt idx="4">
                  <c:v>3000</c:v>
                </c:pt>
                <c:pt idx="5">
                  <c:v>12000</c:v>
                </c:pt>
                <c:pt idx="6">
                  <c:v>125000</c:v>
                </c:pt>
                <c:pt idx="7">
                  <c:v>5000</c:v>
                </c:pt>
                <c:pt idx="8">
                  <c:v>4000</c:v>
                </c:pt>
                <c:pt idx="9">
                  <c:v>4000</c:v>
                </c:pt>
              </c:numCache>
            </c:numRef>
          </c:val>
        </c:ser>
        <c:gapWidth val="182"/>
        <c:overlap val="0"/>
        <c:axId val="17068730"/>
        <c:axId val="16750901"/>
      </c:barChart>
      <c:catAx>
        <c:axId val="1706873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8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16750901"/>
        <c:crosses val="autoZero"/>
        <c:auto val="1"/>
        <c:lblAlgn val="ctr"/>
        <c:lblOffset val="100"/>
        <c:noMultiLvlLbl val="0"/>
      </c:catAx>
      <c:valAx>
        <c:axId val="16750901"/>
        <c:scaling>
          <c:orientation val="minMax"/>
        </c:scaling>
        <c:delete val="0"/>
        <c:axPos val="l"/>
        <c:majorGridlines>
          <c:spPr>
            <a:ln w="9360">
              <a:solidFill>
                <a:schemeClr val="dk1">
                  <a:lumMod val="15000"/>
                  <a:lumOff val="85000"/>
                </a:schemeClr>
              </a:solidFill>
              <a:round/>
            </a:ln>
          </c:spPr>
        </c:majorGridlines>
        <c:numFmt formatCode="\$#,##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"/>
                <a:ea typeface="Aptos"/>
              </a:defRPr>
            </a:pPr>
          </a:p>
        </c:txPr>
        <c:crossAx val="17068730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Tax Deductible vs Non-Deductible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doughnutChart>
        <c:varyColors val="1"/>
        <c:ser>
          <c:idx val="0"/>
          <c:order val="0"/>
          <c:tx>
            <c:strRef>
              <c:f>Dashboard!$L$9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156082"/>
            </a:solidFill>
            <a:ln w="12600">
              <a:noFill/>
            </a:ln>
          </c:spPr>
          <c:explosion val="0"/>
          <c:dPt>
            <c:idx val="0"/>
            <c:spPr>
              <a:solidFill>
                <a:srgbClr val="34D399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1"/>
            <c:spPr>
              <a:solidFill>
                <a:srgbClr val="EF4444"/>
              </a:solidFill>
              <a:ln w="19080">
                <a:solidFill>
                  <a:schemeClr val="lt1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Dashboard!$K$10:$K$11</c:f>
              <c:strCache>
                <c:ptCount val="2"/>
                <c:pt idx="0">
                  <c:v>Tax Deductible</c:v>
                </c:pt>
                <c:pt idx="1">
                  <c:v>Non-Deductible</c:v>
                </c:pt>
              </c:strCache>
            </c:strRef>
          </c:cat>
          <c:val>
            <c:numRef>
              <c:f>Dashboard!$L$10:$L$11</c:f>
              <c:numCache>
                <c:formatCode>\$#,##0</c:formatCode>
                <c:ptCount val="2"/>
                <c:pt idx="0">
                  <c:v>341065</c:v>
                </c:pt>
                <c:pt idx="1">
                  <c:v>3320</c:v>
                </c:pt>
              </c:numCache>
            </c:numRef>
          </c:val>
        </c:ser>
        <c:firstSliceAng val="0"/>
        <c:holeSize val="50"/>
      </c:doughnutChart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22</xdr:row>
      <xdr:rowOff>0</xdr:rowOff>
    </xdr:from>
    <xdr:to>
      <xdr:col>5</xdr:col>
      <xdr:colOff>739440</xdr:colOff>
      <xdr:row>38</xdr:row>
      <xdr:rowOff>199800</xdr:rowOff>
    </xdr:to>
    <xdr:graphicFrame>
      <xdr:nvGraphicFramePr>
        <xdr:cNvPr id="1" name="Chart 1"/>
        <xdr:cNvGraphicFramePr/>
      </xdr:nvGraphicFramePr>
      <xdr:xfrm>
        <a:off x="0" y="5505480"/>
        <a:ext cx="782280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22</xdr:row>
      <xdr:rowOff>0</xdr:rowOff>
    </xdr:from>
    <xdr:to>
      <xdr:col>11</xdr:col>
      <xdr:colOff>1268280</xdr:colOff>
      <xdr:row>38</xdr:row>
      <xdr:rowOff>199800</xdr:rowOff>
    </xdr:to>
    <xdr:graphicFrame>
      <xdr:nvGraphicFramePr>
        <xdr:cNvPr id="2" name="Chart 2"/>
        <xdr:cNvGraphicFramePr/>
      </xdr:nvGraphicFramePr>
      <xdr:xfrm>
        <a:off x="7823160" y="5505480"/>
        <a:ext cx="812124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40</xdr:row>
      <xdr:rowOff>0</xdr:rowOff>
    </xdr:from>
    <xdr:to>
      <xdr:col>5</xdr:col>
      <xdr:colOff>739440</xdr:colOff>
      <xdr:row>56</xdr:row>
      <xdr:rowOff>199800</xdr:rowOff>
    </xdr:to>
    <xdr:graphicFrame>
      <xdr:nvGraphicFramePr>
        <xdr:cNvPr id="3" name="Chart 3"/>
        <xdr:cNvGraphicFramePr/>
      </xdr:nvGraphicFramePr>
      <xdr:xfrm>
        <a:off x="0" y="9105840"/>
        <a:ext cx="782280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0</xdr:colOff>
      <xdr:row>40</xdr:row>
      <xdr:rowOff>0</xdr:rowOff>
    </xdr:from>
    <xdr:to>
      <xdr:col>11</xdr:col>
      <xdr:colOff>1268280</xdr:colOff>
      <xdr:row>56</xdr:row>
      <xdr:rowOff>199800</xdr:rowOff>
    </xdr:to>
    <xdr:graphicFrame>
      <xdr:nvGraphicFramePr>
        <xdr:cNvPr id="4" name="Chart 4"/>
        <xdr:cNvGraphicFramePr/>
      </xdr:nvGraphicFramePr>
      <xdr:xfrm>
        <a:off x="7823160" y="9105840"/>
        <a:ext cx="812124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ExpenseLog" displayName="ExpenseLog" ref="A1:I151" headerRowCount="1" totalsRowCount="0" totalsRowShown="0">
  <autoFilter ref="A1:I151"/>
  <tableColumns count="9">
    <tableColumn id="1" name="Date"/>
    <tableColumn id="2" name="Vendor"/>
    <tableColumn id="3" name="Category"/>
    <tableColumn id="4" name="Description"/>
    <tableColumn id="5" name="Amount"/>
    <tableColumn id="6" name="Payment Method"/>
    <tableColumn id="7" name="Tax Deductible"/>
    <tableColumn id="8" name="Receipt"/>
    <tableColumn id="9" name="Notes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I1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23.33"/>
    <col collapsed="false" customWidth="true" hidden="false" outlineLevel="0" max="3" min="3" style="0" width="25"/>
    <col collapsed="false" customWidth="true" hidden="false" outlineLevel="0" max="4" min="4" style="0" width="33.33"/>
    <col collapsed="false" customWidth="true" hidden="false" outlineLevel="0" max="5" min="5" style="0" width="18.33"/>
    <col collapsed="false" customWidth="true" hidden="false" outlineLevel="0" max="6" min="6" style="0" width="21.66"/>
    <col collapsed="false" customWidth="true" hidden="false" outlineLevel="0" max="7" min="7" style="0" width="19.17"/>
    <col collapsed="false" customWidth="true" hidden="false" outlineLevel="0" max="8" min="8" style="0" width="13.33"/>
    <col collapsed="false" customWidth="true" hidden="false" outlineLevel="0" max="9" min="9" style="0" width="33.33"/>
  </cols>
  <sheetData>
    <row r="1" customFormat="false" ht="3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21.75" hidden="false" customHeight="true" outlineLevel="0" collapsed="false">
      <c r="A2" s="2" t="n">
        <v>45659</v>
      </c>
      <c r="B2" s="3" t="s">
        <v>9</v>
      </c>
      <c r="C2" s="3" t="s">
        <v>10</v>
      </c>
      <c r="D2" s="3" t="s">
        <v>11</v>
      </c>
      <c r="E2" s="4" t="n">
        <v>2850</v>
      </c>
      <c r="F2" s="5" t="s">
        <v>12</v>
      </c>
      <c r="G2" s="5" t="s">
        <v>13</v>
      </c>
      <c r="H2" s="5" t="s">
        <v>14</v>
      </c>
      <c r="I2" s="3"/>
    </row>
    <row r="3" customFormat="false" ht="21.75" hidden="false" customHeight="true" outlineLevel="0" collapsed="false">
      <c r="A3" s="2" t="n">
        <v>45661</v>
      </c>
      <c r="B3" s="3" t="s">
        <v>15</v>
      </c>
      <c r="C3" s="3" t="s">
        <v>16</v>
      </c>
      <c r="D3" s="3" t="s">
        <v>17</v>
      </c>
      <c r="E3" s="4" t="n">
        <v>1920</v>
      </c>
      <c r="F3" s="5" t="s">
        <v>12</v>
      </c>
      <c r="G3" s="5" t="s">
        <v>13</v>
      </c>
      <c r="H3" s="5" t="s">
        <v>14</v>
      </c>
      <c r="I3" s="3"/>
    </row>
    <row r="4" customFormat="false" ht="21.75" hidden="false" customHeight="true" outlineLevel="0" collapsed="false">
      <c r="A4" s="2" t="n">
        <v>45664</v>
      </c>
      <c r="B4" s="3" t="s">
        <v>18</v>
      </c>
      <c r="C4" s="3" t="s">
        <v>19</v>
      </c>
      <c r="D4" s="3" t="s">
        <v>20</v>
      </c>
      <c r="E4" s="4" t="n">
        <v>385</v>
      </c>
      <c r="F4" s="5" t="s">
        <v>21</v>
      </c>
      <c r="G4" s="5" t="s">
        <v>13</v>
      </c>
      <c r="H4" s="5" t="s">
        <v>14</v>
      </c>
      <c r="I4" s="3"/>
    </row>
    <row r="5" customFormat="false" ht="21.75" hidden="false" customHeight="true" outlineLevel="0" collapsed="false">
      <c r="A5" s="2" t="n">
        <v>45666</v>
      </c>
      <c r="B5" s="3" t="s">
        <v>9</v>
      </c>
      <c r="C5" s="3" t="s">
        <v>10</v>
      </c>
      <c r="D5" s="3" t="s">
        <v>11</v>
      </c>
      <c r="E5" s="4" t="n">
        <v>3100</v>
      </c>
      <c r="F5" s="5" t="s">
        <v>12</v>
      </c>
      <c r="G5" s="5" t="s">
        <v>13</v>
      </c>
      <c r="H5" s="5" t="s">
        <v>14</v>
      </c>
      <c r="I5" s="3"/>
    </row>
    <row r="6" customFormat="false" ht="21.75" hidden="false" customHeight="true" outlineLevel="0" collapsed="false">
      <c r="A6" s="2" t="n">
        <v>45670</v>
      </c>
      <c r="B6" s="3" t="s">
        <v>22</v>
      </c>
      <c r="C6" s="3" t="s">
        <v>23</v>
      </c>
      <c r="D6" s="3" t="s">
        <v>24</v>
      </c>
      <c r="E6" s="4" t="n">
        <v>1450</v>
      </c>
      <c r="F6" s="5" t="s">
        <v>25</v>
      </c>
      <c r="G6" s="5" t="s">
        <v>13</v>
      </c>
      <c r="H6" s="5" t="s">
        <v>14</v>
      </c>
      <c r="I6" s="3"/>
    </row>
    <row r="7" customFormat="false" ht="21.75" hidden="false" customHeight="true" outlineLevel="0" collapsed="false">
      <c r="A7" s="2" t="n">
        <v>45671</v>
      </c>
      <c r="B7" s="3" t="s">
        <v>26</v>
      </c>
      <c r="C7" s="3" t="s">
        <v>23</v>
      </c>
      <c r="D7" s="3" t="s">
        <v>27</v>
      </c>
      <c r="E7" s="4" t="n">
        <v>8500</v>
      </c>
      <c r="F7" s="5" t="s">
        <v>25</v>
      </c>
      <c r="G7" s="5" t="s">
        <v>13</v>
      </c>
      <c r="H7" s="5" t="s">
        <v>14</v>
      </c>
      <c r="I7" s="3"/>
    </row>
    <row r="8" customFormat="false" ht="21.75" hidden="false" customHeight="true" outlineLevel="0" collapsed="false">
      <c r="A8" s="2" t="n">
        <v>45673</v>
      </c>
      <c r="B8" s="3" t="s">
        <v>9</v>
      </c>
      <c r="C8" s="3" t="s">
        <v>10</v>
      </c>
      <c r="D8" s="3" t="s">
        <v>11</v>
      </c>
      <c r="E8" s="4" t="n">
        <v>2975</v>
      </c>
      <c r="F8" s="5" t="s">
        <v>12</v>
      </c>
      <c r="G8" s="5" t="s">
        <v>13</v>
      </c>
      <c r="H8" s="5" t="s">
        <v>14</v>
      </c>
      <c r="I8" s="3"/>
    </row>
    <row r="9" customFormat="false" ht="21.75" hidden="false" customHeight="true" outlineLevel="0" collapsed="false">
      <c r="A9" s="2" t="n">
        <v>45676</v>
      </c>
      <c r="B9" s="3" t="s">
        <v>28</v>
      </c>
      <c r="C9" s="3" t="s">
        <v>29</v>
      </c>
      <c r="D9" s="3" t="s">
        <v>30</v>
      </c>
      <c r="E9" s="4" t="n">
        <v>650</v>
      </c>
      <c r="F9" s="5" t="s">
        <v>21</v>
      </c>
      <c r="G9" s="5" t="s">
        <v>13</v>
      </c>
      <c r="H9" s="5" t="s">
        <v>14</v>
      </c>
      <c r="I9" s="3"/>
    </row>
    <row r="10" customFormat="false" ht="21.75" hidden="false" customHeight="true" outlineLevel="0" collapsed="false">
      <c r="A10" s="2" t="n">
        <v>45678</v>
      </c>
      <c r="B10" s="3" t="s">
        <v>31</v>
      </c>
      <c r="C10" s="3" t="s">
        <v>10</v>
      </c>
      <c r="D10" s="3" t="s">
        <v>32</v>
      </c>
      <c r="E10" s="4" t="n">
        <v>1680</v>
      </c>
      <c r="F10" s="5" t="s">
        <v>33</v>
      </c>
      <c r="G10" s="5" t="s">
        <v>13</v>
      </c>
      <c r="H10" s="5" t="s">
        <v>14</v>
      </c>
      <c r="I10" s="3"/>
    </row>
    <row r="11" customFormat="false" ht="21.75" hidden="false" customHeight="true" outlineLevel="0" collapsed="false">
      <c r="A11" s="2" t="n">
        <v>45681</v>
      </c>
      <c r="B11" s="3" t="s">
        <v>34</v>
      </c>
      <c r="C11" s="3" t="s">
        <v>35</v>
      </c>
      <c r="D11" s="3" t="s">
        <v>36</v>
      </c>
      <c r="E11" s="4" t="n">
        <v>275</v>
      </c>
      <c r="F11" s="5" t="s">
        <v>37</v>
      </c>
      <c r="G11" s="5" t="s">
        <v>13</v>
      </c>
      <c r="H11" s="5" t="s">
        <v>14</v>
      </c>
      <c r="I11" s="3"/>
    </row>
    <row r="12" customFormat="false" ht="21.75" hidden="false" customHeight="true" outlineLevel="0" collapsed="false">
      <c r="A12" s="2" t="n">
        <v>45684</v>
      </c>
      <c r="B12" s="3" t="s">
        <v>38</v>
      </c>
      <c r="C12" s="3" t="s">
        <v>39</v>
      </c>
      <c r="D12" s="3" t="s">
        <v>40</v>
      </c>
      <c r="E12" s="4" t="n">
        <v>185</v>
      </c>
      <c r="F12" s="5" t="s">
        <v>21</v>
      </c>
      <c r="G12" s="5" t="s">
        <v>13</v>
      </c>
      <c r="H12" s="5" t="s">
        <v>14</v>
      </c>
      <c r="I12" s="3" t="s">
        <v>41</v>
      </c>
    </row>
    <row r="13" customFormat="false" ht="21.75" hidden="false" customHeight="true" outlineLevel="0" collapsed="false">
      <c r="A13" s="2" t="n">
        <v>45688</v>
      </c>
      <c r="B13" s="3" t="s">
        <v>26</v>
      </c>
      <c r="C13" s="3" t="s">
        <v>23</v>
      </c>
      <c r="D13" s="3" t="s">
        <v>42</v>
      </c>
      <c r="E13" s="4" t="n">
        <v>8500</v>
      </c>
      <c r="F13" s="5" t="s">
        <v>25</v>
      </c>
      <c r="G13" s="5" t="s">
        <v>13</v>
      </c>
      <c r="H13" s="5" t="s">
        <v>14</v>
      </c>
      <c r="I13" s="3"/>
    </row>
    <row r="14" customFormat="false" ht="21.75" hidden="false" customHeight="true" outlineLevel="0" collapsed="false">
      <c r="A14" s="2" t="n">
        <v>45690</v>
      </c>
      <c r="B14" s="3" t="s">
        <v>9</v>
      </c>
      <c r="C14" s="3" t="s">
        <v>10</v>
      </c>
      <c r="D14" s="3" t="s">
        <v>11</v>
      </c>
      <c r="E14" s="4" t="n">
        <v>3250</v>
      </c>
      <c r="F14" s="5" t="s">
        <v>12</v>
      </c>
      <c r="G14" s="5" t="s">
        <v>13</v>
      </c>
      <c r="H14" s="5" t="s">
        <v>14</v>
      </c>
      <c r="I14" s="3" t="s">
        <v>43</v>
      </c>
    </row>
    <row r="15" customFormat="false" ht="21.75" hidden="false" customHeight="true" outlineLevel="0" collapsed="false">
      <c r="A15" s="2" t="n">
        <v>45692</v>
      </c>
      <c r="B15" s="3" t="s">
        <v>15</v>
      </c>
      <c r="C15" s="3" t="s">
        <v>16</v>
      </c>
      <c r="D15" s="3" t="s">
        <v>44</v>
      </c>
      <c r="E15" s="4" t="n">
        <v>2800</v>
      </c>
      <c r="F15" s="5" t="s">
        <v>12</v>
      </c>
      <c r="G15" s="5" t="s">
        <v>13</v>
      </c>
      <c r="H15" s="5" t="s">
        <v>14</v>
      </c>
      <c r="I15" s="3" t="s">
        <v>45</v>
      </c>
    </row>
    <row r="16" customFormat="false" ht="21.75" hidden="false" customHeight="true" outlineLevel="0" collapsed="false">
      <c r="A16" s="2" t="n">
        <v>45694</v>
      </c>
      <c r="B16" s="3" t="s">
        <v>46</v>
      </c>
      <c r="C16" s="3" t="s">
        <v>47</v>
      </c>
      <c r="D16" s="3" t="s">
        <v>48</v>
      </c>
      <c r="E16" s="4" t="n">
        <v>480</v>
      </c>
      <c r="F16" s="5" t="s">
        <v>21</v>
      </c>
      <c r="G16" s="5" t="s">
        <v>13</v>
      </c>
      <c r="H16" s="5" t="s">
        <v>14</v>
      </c>
      <c r="I16" s="3"/>
    </row>
    <row r="17" customFormat="false" ht="21.75" hidden="false" customHeight="true" outlineLevel="0" collapsed="false">
      <c r="A17" s="2" t="n">
        <v>45697</v>
      </c>
      <c r="B17" s="3" t="s">
        <v>9</v>
      </c>
      <c r="C17" s="3" t="s">
        <v>10</v>
      </c>
      <c r="D17" s="3" t="s">
        <v>11</v>
      </c>
      <c r="E17" s="4" t="n">
        <v>3400</v>
      </c>
      <c r="F17" s="5" t="s">
        <v>12</v>
      </c>
      <c r="G17" s="5" t="s">
        <v>13</v>
      </c>
      <c r="H17" s="5" t="s">
        <v>14</v>
      </c>
      <c r="I17" s="3"/>
    </row>
    <row r="18" customFormat="false" ht="21.75" hidden="false" customHeight="true" outlineLevel="0" collapsed="false">
      <c r="A18" s="2" t="n">
        <v>45699</v>
      </c>
      <c r="B18" s="3" t="s">
        <v>22</v>
      </c>
      <c r="C18" s="3" t="s">
        <v>23</v>
      </c>
      <c r="D18" s="3" t="s">
        <v>49</v>
      </c>
      <c r="E18" s="4" t="n">
        <v>1380</v>
      </c>
      <c r="F18" s="5" t="s">
        <v>25</v>
      </c>
      <c r="G18" s="5" t="s">
        <v>13</v>
      </c>
      <c r="H18" s="5" t="s">
        <v>14</v>
      </c>
      <c r="I18" s="3"/>
    </row>
    <row r="19" customFormat="false" ht="21.75" hidden="false" customHeight="true" outlineLevel="0" collapsed="false">
      <c r="A19" s="2" t="n">
        <v>45701</v>
      </c>
      <c r="B19" s="3" t="s">
        <v>50</v>
      </c>
      <c r="C19" s="3" t="s">
        <v>29</v>
      </c>
      <c r="D19" s="3" t="s">
        <v>51</v>
      </c>
      <c r="E19" s="4" t="n">
        <v>320</v>
      </c>
      <c r="F19" s="5" t="s">
        <v>52</v>
      </c>
      <c r="G19" s="5" t="s">
        <v>53</v>
      </c>
      <c r="H19" s="5" t="s">
        <v>54</v>
      </c>
      <c r="I19" s="3"/>
    </row>
    <row r="20" customFormat="false" ht="21.75" hidden="false" customHeight="true" outlineLevel="0" collapsed="false">
      <c r="A20" s="2" t="n">
        <v>45704</v>
      </c>
      <c r="B20" s="3" t="s">
        <v>9</v>
      </c>
      <c r="C20" s="3" t="s">
        <v>10</v>
      </c>
      <c r="D20" s="3" t="s">
        <v>11</v>
      </c>
      <c r="E20" s="4" t="n">
        <v>2900</v>
      </c>
      <c r="F20" s="5" t="s">
        <v>12</v>
      </c>
      <c r="G20" s="5" t="s">
        <v>13</v>
      </c>
      <c r="H20" s="5" t="s">
        <v>14</v>
      </c>
      <c r="I20" s="3"/>
    </row>
    <row r="21" customFormat="false" ht="21.75" hidden="false" customHeight="true" outlineLevel="0" collapsed="false">
      <c r="A21" s="2" t="n">
        <v>45707</v>
      </c>
      <c r="B21" s="3" t="s">
        <v>55</v>
      </c>
      <c r="C21" s="3" t="s">
        <v>29</v>
      </c>
      <c r="D21" s="3" t="s">
        <v>56</v>
      </c>
      <c r="E21" s="4" t="n">
        <v>450</v>
      </c>
      <c r="F21" s="5" t="s">
        <v>21</v>
      </c>
      <c r="G21" s="5" t="s">
        <v>13</v>
      </c>
      <c r="H21" s="5" t="s">
        <v>14</v>
      </c>
      <c r="I21" s="3"/>
    </row>
    <row r="22" customFormat="false" ht="21.75" hidden="false" customHeight="true" outlineLevel="0" collapsed="false">
      <c r="A22" s="2" t="n">
        <v>45711</v>
      </c>
      <c r="B22" s="3" t="s">
        <v>9</v>
      </c>
      <c r="C22" s="3" t="s">
        <v>10</v>
      </c>
      <c r="D22" s="3" t="s">
        <v>11</v>
      </c>
      <c r="E22" s="4" t="n">
        <v>2750</v>
      </c>
      <c r="F22" s="5" t="s">
        <v>12</v>
      </c>
      <c r="G22" s="5" t="s">
        <v>13</v>
      </c>
      <c r="H22" s="5" t="s">
        <v>14</v>
      </c>
      <c r="I22" s="3"/>
    </row>
    <row r="23" customFormat="false" ht="21.75" hidden="false" customHeight="true" outlineLevel="0" collapsed="false">
      <c r="A23" s="2" t="n">
        <v>45713</v>
      </c>
      <c r="B23" s="3" t="s">
        <v>57</v>
      </c>
      <c r="C23" s="3" t="s">
        <v>35</v>
      </c>
      <c r="D23" s="3" t="s">
        <v>58</v>
      </c>
      <c r="E23" s="4" t="n">
        <v>850</v>
      </c>
      <c r="F23" s="5" t="s">
        <v>37</v>
      </c>
      <c r="G23" s="5" t="s">
        <v>13</v>
      </c>
      <c r="H23" s="5" t="s">
        <v>14</v>
      </c>
      <c r="I23" s="3" t="s">
        <v>59</v>
      </c>
    </row>
    <row r="24" customFormat="false" ht="21.75" hidden="false" customHeight="true" outlineLevel="0" collapsed="false">
      <c r="A24" s="2" t="n">
        <v>45716</v>
      </c>
      <c r="B24" s="3" t="s">
        <v>26</v>
      </c>
      <c r="C24" s="3" t="s">
        <v>23</v>
      </c>
      <c r="D24" s="3" t="s">
        <v>60</v>
      </c>
      <c r="E24" s="4" t="n">
        <v>8500</v>
      </c>
      <c r="F24" s="5" t="s">
        <v>25</v>
      </c>
      <c r="G24" s="5" t="s">
        <v>13</v>
      </c>
      <c r="H24" s="5" t="s">
        <v>14</v>
      </c>
      <c r="I24" s="3"/>
    </row>
    <row r="25" customFormat="false" ht="21.75" hidden="false" customHeight="true" outlineLevel="0" collapsed="false">
      <c r="A25" s="2" t="n">
        <v>45718</v>
      </c>
      <c r="B25" s="3" t="s">
        <v>9</v>
      </c>
      <c r="C25" s="3" t="s">
        <v>10</v>
      </c>
      <c r="D25" s="3" t="s">
        <v>11</v>
      </c>
      <c r="E25" s="4" t="n">
        <v>3050</v>
      </c>
      <c r="F25" s="5" t="s">
        <v>12</v>
      </c>
      <c r="G25" s="5" t="s">
        <v>13</v>
      </c>
      <c r="H25" s="5" t="s">
        <v>14</v>
      </c>
      <c r="I25" s="3"/>
    </row>
    <row r="26" customFormat="false" ht="21.75" hidden="false" customHeight="true" outlineLevel="0" collapsed="false">
      <c r="A26" s="2" t="n">
        <v>45721</v>
      </c>
      <c r="B26" s="3" t="s">
        <v>15</v>
      </c>
      <c r="C26" s="3" t="s">
        <v>16</v>
      </c>
      <c r="D26" s="3" t="s">
        <v>61</v>
      </c>
      <c r="E26" s="4" t="n">
        <v>1750</v>
      </c>
      <c r="F26" s="5" t="s">
        <v>12</v>
      </c>
      <c r="G26" s="5" t="s">
        <v>13</v>
      </c>
      <c r="H26" s="5" t="s">
        <v>14</v>
      </c>
      <c r="I26" s="3"/>
    </row>
    <row r="27" customFormat="false" ht="21.75" hidden="false" customHeight="true" outlineLevel="0" collapsed="false">
      <c r="A27" s="2" t="n">
        <v>45723</v>
      </c>
      <c r="B27" s="3" t="s">
        <v>18</v>
      </c>
      <c r="C27" s="3" t="s">
        <v>19</v>
      </c>
      <c r="D27" s="3" t="s">
        <v>62</v>
      </c>
      <c r="E27" s="4" t="n">
        <v>620</v>
      </c>
      <c r="F27" s="5" t="s">
        <v>21</v>
      </c>
      <c r="G27" s="5" t="s">
        <v>13</v>
      </c>
      <c r="H27" s="5" t="s">
        <v>14</v>
      </c>
      <c r="I27" s="3"/>
    </row>
    <row r="28" customFormat="false" ht="21.75" hidden="false" customHeight="true" outlineLevel="0" collapsed="false">
      <c r="A28" s="2" t="n">
        <v>45725</v>
      </c>
      <c r="B28" s="3" t="s">
        <v>9</v>
      </c>
      <c r="C28" s="3" t="s">
        <v>10</v>
      </c>
      <c r="D28" s="3" t="s">
        <v>11</v>
      </c>
      <c r="E28" s="4" t="n">
        <v>2980</v>
      </c>
      <c r="F28" s="5" t="s">
        <v>12</v>
      </c>
      <c r="G28" s="5" t="s">
        <v>13</v>
      </c>
      <c r="H28" s="5" t="s">
        <v>14</v>
      </c>
      <c r="I28" s="3"/>
    </row>
    <row r="29" customFormat="false" ht="21.75" hidden="false" customHeight="true" outlineLevel="0" collapsed="false">
      <c r="A29" s="2" t="n">
        <v>45727</v>
      </c>
      <c r="B29" s="3" t="s">
        <v>22</v>
      </c>
      <c r="C29" s="3" t="s">
        <v>23</v>
      </c>
      <c r="D29" s="3" t="s">
        <v>63</v>
      </c>
      <c r="E29" s="4" t="n">
        <v>1320</v>
      </c>
      <c r="F29" s="5" t="s">
        <v>25</v>
      </c>
      <c r="G29" s="5" t="s">
        <v>13</v>
      </c>
      <c r="H29" s="5" t="s">
        <v>14</v>
      </c>
      <c r="I29" s="3"/>
    </row>
    <row r="30" customFormat="false" ht="21.75" hidden="false" customHeight="true" outlineLevel="0" collapsed="false">
      <c r="A30" s="2" t="n">
        <v>45730</v>
      </c>
      <c r="B30" s="3" t="s">
        <v>64</v>
      </c>
      <c r="C30" s="3" t="s">
        <v>29</v>
      </c>
      <c r="D30" s="3" t="s">
        <v>65</v>
      </c>
      <c r="E30" s="4" t="n">
        <v>1500</v>
      </c>
      <c r="F30" s="5" t="s">
        <v>25</v>
      </c>
      <c r="G30" s="5" t="s">
        <v>13</v>
      </c>
      <c r="H30" s="5" t="s">
        <v>14</v>
      </c>
      <c r="I30" s="3" t="s">
        <v>66</v>
      </c>
    </row>
    <row r="31" customFormat="false" ht="21.75" hidden="false" customHeight="true" outlineLevel="0" collapsed="false">
      <c r="A31" s="2" t="n">
        <v>45732</v>
      </c>
      <c r="B31" s="3" t="s">
        <v>9</v>
      </c>
      <c r="C31" s="3" t="s">
        <v>10</v>
      </c>
      <c r="D31" s="3" t="s">
        <v>11</v>
      </c>
      <c r="E31" s="4" t="n">
        <v>3150</v>
      </c>
      <c r="F31" s="5" t="s">
        <v>12</v>
      </c>
      <c r="G31" s="5" t="s">
        <v>13</v>
      </c>
      <c r="H31" s="5" t="s">
        <v>14</v>
      </c>
      <c r="I31" s="3"/>
    </row>
    <row r="32" customFormat="false" ht="21.75" hidden="false" customHeight="true" outlineLevel="0" collapsed="false">
      <c r="A32" s="2" t="n">
        <v>45735</v>
      </c>
      <c r="B32" s="3" t="s">
        <v>67</v>
      </c>
      <c r="C32" s="3" t="s">
        <v>68</v>
      </c>
      <c r="D32" s="3" t="s">
        <v>69</v>
      </c>
      <c r="E32" s="4" t="n">
        <v>425</v>
      </c>
      <c r="F32" s="5" t="s">
        <v>21</v>
      </c>
      <c r="G32" s="5" t="s">
        <v>13</v>
      </c>
      <c r="H32" s="5" t="s">
        <v>14</v>
      </c>
      <c r="I32" s="3"/>
    </row>
    <row r="33" customFormat="false" ht="21.75" hidden="false" customHeight="true" outlineLevel="0" collapsed="false">
      <c r="A33" s="2" t="n">
        <v>45739</v>
      </c>
      <c r="B33" s="3" t="s">
        <v>9</v>
      </c>
      <c r="C33" s="3" t="s">
        <v>10</v>
      </c>
      <c r="D33" s="3" t="s">
        <v>11</v>
      </c>
      <c r="E33" s="4" t="n">
        <v>2870</v>
      </c>
      <c r="F33" s="5" t="s">
        <v>12</v>
      </c>
      <c r="G33" s="5" t="s">
        <v>13</v>
      </c>
      <c r="H33" s="5" t="s">
        <v>14</v>
      </c>
      <c r="I33" s="3"/>
    </row>
    <row r="34" customFormat="false" ht="21.75" hidden="false" customHeight="true" outlineLevel="0" collapsed="false">
      <c r="A34" s="2" t="n">
        <v>45743</v>
      </c>
      <c r="B34" s="3" t="s">
        <v>38</v>
      </c>
      <c r="C34" s="3" t="s">
        <v>39</v>
      </c>
      <c r="D34" s="3" t="s">
        <v>40</v>
      </c>
      <c r="E34" s="4" t="n">
        <v>185</v>
      </c>
      <c r="F34" s="5" t="s">
        <v>21</v>
      </c>
      <c r="G34" s="5" t="s">
        <v>13</v>
      </c>
      <c r="H34" s="5" t="s">
        <v>14</v>
      </c>
      <c r="I34" s="3" t="s">
        <v>41</v>
      </c>
    </row>
    <row r="35" customFormat="false" ht="21.75" hidden="false" customHeight="true" outlineLevel="0" collapsed="false">
      <c r="A35" s="2" t="n">
        <v>45745</v>
      </c>
      <c r="B35" s="3" t="s">
        <v>70</v>
      </c>
      <c r="C35" s="3" t="s">
        <v>71</v>
      </c>
      <c r="D35" s="3" t="s">
        <v>72</v>
      </c>
      <c r="E35" s="4" t="n">
        <v>750</v>
      </c>
      <c r="F35" s="5" t="s">
        <v>37</v>
      </c>
      <c r="G35" s="5" t="s">
        <v>13</v>
      </c>
      <c r="H35" s="5" t="s">
        <v>14</v>
      </c>
      <c r="I35" s="3"/>
    </row>
    <row r="36" customFormat="false" ht="21.75" hidden="false" customHeight="true" outlineLevel="0" collapsed="false">
      <c r="A36" s="2" t="n">
        <v>45747</v>
      </c>
      <c r="B36" s="3" t="s">
        <v>26</v>
      </c>
      <c r="C36" s="3" t="s">
        <v>23</v>
      </c>
      <c r="D36" s="3" t="s">
        <v>73</v>
      </c>
      <c r="E36" s="4" t="n">
        <v>8500</v>
      </c>
      <c r="F36" s="5" t="s">
        <v>25</v>
      </c>
      <c r="G36" s="5" t="s">
        <v>13</v>
      </c>
      <c r="H36" s="5" t="s">
        <v>14</v>
      </c>
      <c r="I36" s="3"/>
    </row>
    <row r="37" customFormat="false" ht="21.75" hidden="false" customHeight="true" outlineLevel="0" collapsed="false">
      <c r="A37" s="2" t="n">
        <v>45749</v>
      </c>
      <c r="B37" s="3" t="s">
        <v>9</v>
      </c>
      <c r="C37" s="3" t="s">
        <v>10</v>
      </c>
      <c r="D37" s="3" t="s">
        <v>11</v>
      </c>
      <c r="E37" s="4" t="n">
        <v>3200</v>
      </c>
      <c r="F37" s="5" t="s">
        <v>12</v>
      </c>
      <c r="G37" s="5" t="s">
        <v>13</v>
      </c>
      <c r="H37" s="5" t="s">
        <v>14</v>
      </c>
      <c r="I37" s="3" t="s">
        <v>74</v>
      </c>
    </row>
    <row r="38" customFormat="false" ht="21.75" hidden="false" customHeight="true" outlineLevel="0" collapsed="false">
      <c r="A38" s="2" t="n">
        <v>45751</v>
      </c>
      <c r="B38" s="3" t="s">
        <v>15</v>
      </c>
      <c r="C38" s="3" t="s">
        <v>16</v>
      </c>
      <c r="D38" s="3" t="s">
        <v>75</v>
      </c>
      <c r="E38" s="4" t="n">
        <v>2100</v>
      </c>
      <c r="F38" s="5" t="s">
        <v>12</v>
      </c>
      <c r="G38" s="5" t="s">
        <v>13</v>
      </c>
      <c r="H38" s="5" t="s">
        <v>14</v>
      </c>
      <c r="I38" s="3"/>
    </row>
    <row r="39" customFormat="false" ht="21.75" hidden="false" customHeight="true" outlineLevel="0" collapsed="false">
      <c r="A39" s="2" t="n">
        <v>45754</v>
      </c>
      <c r="B39" s="3" t="s">
        <v>76</v>
      </c>
      <c r="C39" s="3" t="s">
        <v>68</v>
      </c>
      <c r="D39" s="3" t="s">
        <v>77</v>
      </c>
      <c r="E39" s="4" t="n">
        <v>3200</v>
      </c>
      <c r="F39" s="5" t="s">
        <v>12</v>
      </c>
      <c r="G39" s="5" t="s">
        <v>13</v>
      </c>
      <c r="H39" s="5" t="s">
        <v>14</v>
      </c>
      <c r="I39" s="3" t="s">
        <v>78</v>
      </c>
    </row>
    <row r="40" customFormat="false" ht="21.75" hidden="false" customHeight="true" outlineLevel="0" collapsed="false">
      <c r="A40" s="2" t="n">
        <v>45756</v>
      </c>
      <c r="B40" s="3" t="s">
        <v>9</v>
      </c>
      <c r="C40" s="3" t="s">
        <v>10</v>
      </c>
      <c r="D40" s="3" t="s">
        <v>11</v>
      </c>
      <c r="E40" s="4" t="n">
        <v>3350</v>
      </c>
      <c r="F40" s="5" t="s">
        <v>12</v>
      </c>
      <c r="G40" s="5" t="s">
        <v>13</v>
      </c>
      <c r="H40" s="5" t="s">
        <v>14</v>
      </c>
      <c r="I40" s="3"/>
    </row>
    <row r="41" customFormat="false" ht="21.75" hidden="false" customHeight="true" outlineLevel="0" collapsed="false">
      <c r="A41" s="2" t="n">
        <v>45758</v>
      </c>
      <c r="B41" s="3" t="s">
        <v>22</v>
      </c>
      <c r="C41" s="3" t="s">
        <v>23</v>
      </c>
      <c r="D41" s="3" t="s">
        <v>79</v>
      </c>
      <c r="E41" s="4" t="n">
        <v>1280</v>
      </c>
      <c r="F41" s="5" t="s">
        <v>25</v>
      </c>
      <c r="G41" s="5" t="s">
        <v>13</v>
      </c>
      <c r="H41" s="5" t="s">
        <v>14</v>
      </c>
      <c r="I41" s="3"/>
    </row>
    <row r="42" customFormat="false" ht="21.75" hidden="false" customHeight="true" outlineLevel="0" collapsed="false">
      <c r="A42" s="2" t="n">
        <v>45761</v>
      </c>
      <c r="B42" s="3" t="s">
        <v>28</v>
      </c>
      <c r="C42" s="3" t="s">
        <v>29</v>
      </c>
      <c r="D42" s="3" t="s">
        <v>80</v>
      </c>
      <c r="E42" s="4" t="n">
        <v>800</v>
      </c>
      <c r="F42" s="5" t="s">
        <v>21</v>
      </c>
      <c r="G42" s="5" t="s">
        <v>13</v>
      </c>
      <c r="H42" s="5" t="s">
        <v>14</v>
      </c>
      <c r="I42" s="3"/>
    </row>
    <row r="43" customFormat="false" ht="21.75" hidden="false" customHeight="true" outlineLevel="0" collapsed="false">
      <c r="A43" s="2" t="n">
        <v>45763</v>
      </c>
      <c r="B43" s="3" t="s">
        <v>9</v>
      </c>
      <c r="C43" s="3" t="s">
        <v>10</v>
      </c>
      <c r="D43" s="3" t="s">
        <v>11</v>
      </c>
      <c r="E43" s="4" t="n">
        <v>3100</v>
      </c>
      <c r="F43" s="5" t="s">
        <v>12</v>
      </c>
      <c r="G43" s="5" t="s">
        <v>13</v>
      </c>
      <c r="H43" s="5" t="s">
        <v>14</v>
      </c>
      <c r="I43" s="3"/>
    </row>
    <row r="44" customFormat="false" ht="21.75" hidden="false" customHeight="true" outlineLevel="0" collapsed="false">
      <c r="A44" s="2" t="n">
        <v>45768</v>
      </c>
      <c r="B44" s="3" t="s">
        <v>81</v>
      </c>
      <c r="C44" s="3" t="s">
        <v>35</v>
      </c>
      <c r="D44" s="3" t="s">
        <v>82</v>
      </c>
      <c r="E44" s="4" t="n">
        <v>225</v>
      </c>
      <c r="F44" s="5" t="s">
        <v>37</v>
      </c>
      <c r="G44" s="5" t="s">
        <v>13</v>
      </c>
      <c r="H44" s="5" t="s">
        <v>14</v>
      </c>
      <c r="I44" s="3"/>
    </row>
    <row r="45" customFormat="false" ht="21.75" hidden="false" customHeight="true" outlineLevel="0" collapsed="false">
      <c r="A45" s="2" t="n">
        <v>45770</v>
      </c>
      <c r="B45" s="3" t="s">
        <v>9</v>
      </c>
      <c r="C45" s="3" t="s">
        <v>10</v>
      </c>
      <c r="D45" s="3" t="s">
        <v>11</v>
      </c>
      <c r="E45" s="4" t="n">
        <v>2950</v>
      </c>
      <c r="F45" s="5" t="s">
        <v>12</v>
      </c>
      <c r="G45" s="5" t="s">
        <v>13</v>
      </c>
      <c r="H45" s="5" t="s">
        <v>14</v>
      </c>
      <c r="I45" s="3"/>
    </row>
    <row r="46" customFormat="false" ht="21.75" hidden="false" customHeight="true" outlineLevel="0" collapsed="false">
      <c r="A46" s="2" t="n">
        <v>45774</v>
      </c>
      <c r="B46" s="3" t="s">
        <v>38</v>
      </c>
      <c r="C46" s="3" t="s">
        <v>39</v>
      </c>
      <c r="D46" s="3" t="s">
        <v>40</v>
      </c>
      <c r="E46" s="4" t="n">
        <v>185</v>
      </c>
      <c r="F46" s="5" t="s">
        <v>21</v>
      </c>
      <c r="G46" s="5" t="s">
        <v>13</v>
      </c>
      <c r="H46" s="5" t="s">
        <v>14</v>
      </c>
      <c r="I46" s="3"/>
    </row>
    <row r="47" customFormat="false" ht="21.75" hidden="false" customHeight="true" outlineLevel="0" collapsed="false">
      <c r="A47" s="2" t="n">
        <v>45777</v>
      </c>
      <c r="B47" s="3" t="s">
        <v>26</v>
      </c>
      <c r="C47" s="3" t="s">
        <v>23</v>
      </c>
      <c r="D47" s="3" t="s">
        <v>83</v>
      </c>
      <c r="E47" s="4" t="n">
        <v>8500</v>
      </c>
      <c r="F47" s="5" t="s">
        <v>25</v>
      </c>
      <c r="G47" s="5" t="s">
        <v>13</v>
      </c>
      <c r="H47" s="5" t="s">
        <v>14</v>
      </c>
      <c r="I47" s="3"/>
    </row>
    <row r="48" customFormat="false" ht="21.75" hidden="false" customHeight="true" outlineLevel="0" collapsed="false">
      <c r="A48" s="2" t="n">
        <v>45779</v>
      </c>
      <c r="B48" s="3" t="s">
        <v>9</v>
      </c>
      <c r="C48" s="3" t="s">
        <v>10</v>
      </c>
      <c r="D48" s="3" t="s">
        <v>11</v>
      </c>
      <c r="E48" s="4" t="n">
        <v>3500</v>
      </c>
      <c r="F48" s="5" t="s">
        <v>12</v>
      </c>
      <c r="G48" s="5" t="s">
        <v>13</v>
      </c>
      <c r="H48" s="5" t="s">
        <v>14</v>
      </c>
      <c r="I48" s="3"/>
    </row>
    <row r="49" customFormat="false" ht="21.75" hidden="false" customHeight="true" outlineLevel="0" collapsed="false">
      <c r="A49" s="2" t="n">
        <v>45782</v>
      </c>
      <c r="B49" s="3" t="s">
        <v>15</v>
      </c>
      <c r="C49" s="3" t="s">
        <v>16</v>
      </c>
      <c r="D49" s="3" t="s">
        <v>84</v>
      </c>
      <c r="E49" s="4" t="n">
        <v>2350</v>
      </c>
      <c r="F49" s="5" t="s">
        <v>12</v>
      </c>
      <c r="G49" s="5" t="s">
        <v>13</v>
      </c>
      <c r="H49" s="5" t="s">
        <v>14</v>
      </c>
      <c r="I49" s="3"/>
    </row>
    <row r="50" customFormat="false" ht="21.75" hidden="false" customHeight="true" outlineLevel="0" collapsed="false">
      <c r="A50" s="2" t="n">
        <v>45784</v>
      </c>
      <c r="B50" s="3" t="s">
        <v>46</v>
      </c>
      <c r="C50" s="3" t="s">
        <v>47</v>
      </c>
      <c r="D50" s="3" t="s">
        <v>85</v>
      </c>
      <c r="E50" s="4" t="n">
        <v>960</v>
      </c>
      <c r="F50" s="5" t="s">
        <v>21</v>
      </c>
      <c r="G50" s="5" t="s">
        <v>13</v>
      </c>
      <c r="H50" s="5" t="s">
        <v>14</v>
      </c>
      <c r="I50" s="3" t="s">
        <v>86</v>
      </c>
    </row>
    <row r="51" customFormat="false" ht="21.75" hidden="false" customHeight="true" outlineLevel="0" collapsed="false">
      <c r="A51" s="2" t="n">
        <v>45786</v>
      </c>
      <c r="B51" s="3" t="s">
        <v>9</v>
      </c>
      <c r="C51" s="3" t="s">
        <v>10</v>
      </c>
      <c r="D51" s="3" t="s">
        <v>11</v>
      </c>
      <c r="E51" s="4" t="n">
        <v>3600</v>
      </c>
      <c r="F51" s="5" t="s">
        <v>12</v>
      </c>
      <c r="G51" s="5" t="s">
        <v>13</v>
      </c>
      <c r="H51" s="5" t="s">
        <v>14</v>
      </c>
      <c r="I51" s="3"/>
    </row>
    <row r="52" customFormat="false" ht="21.75" hidden="false" customHeight="true" outlineLevel="0" collapsed="false">
      <c r="A52" s="2" t="n">
        <v>45788</v>
      </c>
      <c r="B52" s="3" t="s">
        <v>22</v>
      </c>
      <c r="C52" s="3" t="s">
        <v>23</v>
      </c>
      <c r="D52" s="3" t="s">
        <v>87</v>
      </c>
      <c r="E52" s="4" t="n">
        <v>1520</v>
      </c>
      <c r="F52" s="5" t="s">
        <v>25</v>
      </c>
      <c r="G52" s="5" t="s">
        <v>13</v>
      </c>
      <c r="H52" s="5" t="s">
        <v>14</v>
      </c>
      <c r="I52" s="3" t="s">
        <v>88</v>
      </c>
    </row>
    <row r="53" customFormat="false" ht="21.75" hidden="false" customHeight="true" outlineLevel="0" collapsed="false">
      <c r="A53" s="2" t="n">
        <v>45791</v>
      </c>
      <c r="B53" s="3" t="s">
        <v>18</v>
      </c>
      <c r="C53" s="3" t="s">
        <v>19</v>
      </c>
      <c r="D53" s="3" t="s">
        <v>20</v>
      </c>
      <c r="E53" s="4" t="n">
        <v>395</v>
      </c>
      <c r="F53" s="5" t="s">
        <v>21</v>
      </c>
      <c r="G53" s="5" t="s">
        <v>13</v>
      </c>
      <c r="H53" s="5" t="s">
        <v>14</v>
      </c>
      <c r="I53" s="3"/>
    </row>
    <row r="54" customFormat="false" ht="21.75" hidden="false" customHeight="true" outlineLevel="0" collapsed="false">
      <c r="A54" s="2" t="n">
        <v>45793</v>
      </c>
      <c r="B54" s="3" t="s">
        <v>9</v>
      </c>
      <c r="C54" s="3" t="s">
        <v>10</v>
      </c>
      <c r="D54" s="3" t="s">
        <v>11</v>
      </c>
      <c r="E54" s="4" t="n">
        <v>3450</v>
      </c>
      <c r="F54" s="5" t="s">
        <v>12</v>
      </c>
      <c r="G54" s="5" t="s">
        <v>13</v>
      </c>
      <c r="H54" s="5" t="s">
        <v>14</v>
      </c>
      <c r="I54" s="3"/>
    </row>
    <row r="55" customFormat="false" ht="21.75" hidden="false" customHeight="true" outlineLevel="0" collapsed="false">
      <c r="A55" s="2" t="n">
        <v>45796</v>
      </c>
      <c r="B55" s="3" t="s">
        <v>89</v>
      </c>
      <c r="C55" s="3" t="s">
        <v>29</v>
      </c>
      <c r="D55" s="3" t="s">
        <v>90</v>
      </c>
      <c r="E55" s="4" t="n">
        <v>550</v>
      </c>
      <c r="F55" s="5" t="s">
        <v>21</v>
      </c>
      <c r="G55" s="5" t="s">
        <v>13</v>
      </c>
      <c r="H55" s="5" t="s">
        <v>14</v>
      </c>
      <c r="I55" s="3"/>
    </row>
    <row r="56" customFormat="false" ht="21.75" hidden="false" customHeight="true" outlineLevel="0" collapsed="false">
      <c r="A56" s="2" t="n">
        <v>45800</v>
      </c>
      <c r="B56" s="3" t="s">
        <v>9</v>
      </c>
      <c r="C56" s="3" t="s">
        <v>10</v>
      </c>
      <c r="D56" s="3" t="s">
        <v>11</v>
      </c>
      <c r="E56" s="4" t="n">
        <v>3300</v>
      </c>
      <c r="F56" s="5" t="s">
        <v>12</v>
      </c>
      <c r="G56" s="5" t="s">
        <v>13</v>
      </c>
      <c r="H56" s="5" t="s">
        <v>14</v>
      </c>
      <c r="I56" s="3"/>
    </row>
    <row r="57" customFormat="false" ht="21.75" hidden="false" customHeight="true" outlineLevel="0" collapsed="false">
      <c r="A57" s="2" t="n">
        <v>45804</v>
      </c>
      <c r="B57" s="3" t="s">
        <v>38</v>
      </c>
      <c r="C57" s="3" t="s">
        <v>39</v>
      </c>
      <c r="D57" s="3" t="s">
        <v>40</v>
      </c>
      <c r="E57" s="4" t="n">
        <v>185</v>
      </c>
      <c r="F57" s="5" t="s">
        <v>21</v>
      </c>
      <c r="G57" s="5" t="s">
        <v>13</v>
      </c>
      <c r="H57" s="5" t="s">
        <v>14</v>
      </c>
      <c r="I57" s="3"/>
    </row>
    <row r="58" customFormat="false" ht="21.75" hidden="false" customHeight="true" outlineLevel="0" collapsed="false">
      <c r="A58" s="2" t="n">
        <v>45808</v>
      </c>
      <c r="B58" s="3" t="s">
        <v>26</v>
      </c>
      <c r="C58" s="3" t="s">
        <v>23</v>
      </c>
      <c r="D58" s="3" t="s">
        <v>91</v>
      </c>
      <c r="E58" s="4" t="n">
        <v>8500</v>
      </c>
      <c r="F58" s="5" t="s">
        <v>25</v>
      </c>
      <c r="G58" s="5" t="s">
        <v>13</v>
      </c>
      <c r="H58" s="5" t="s">
        <v>14</v>
      </c>
      <c r="I58" s="3"/>
    </row>
    <row r="59" customFormat="false" ht="21.75" hidden="false" customHeight="true" outlineLevel="0" collapsed="false">
      <c r="A59" s="2" t="n">
        <v>45810</v>
      </c>
      <c r="B59" s="3" t="s">
        <v>9</v>
      </c>
      <c r="C59" s="3" t="s">
        <v>10</v>
      </c>
      <c r="D59" s="3" t="s">
        <v>11</v>
      </c>
      <c r="E59" s="4" t="n">
        <v>3650</v>
      </c>
      <c r="F59" s="5" t="s">
        <v>12</v>
      </c>
      <c r="G59" s="5" t="s">
        <v>13</v>
      </c>
      <c r="H59" s="5" t="s">
        <v>14</v>
      </c>
      <c r="I59" s="3" t="s">
        <v>92</v>
      </c>
    </row>
    <row r="60" customFormat="false" ht="21.75" hidden="false" customHeight="true" outlineLevel="0" collapsed="false">
      <c r="A60" s="2" t="n">
        <v>45812</v>
      </c>
      <c r="B60" s="3" t="s">
        <v>15</v>
      </c>
      <c r="C60" s="3" t="s">
        <v>16</v>
      </c>
      <c r="D60" s="3" t="s">
        <v>93</v>
      </c>
      <c r="E60" s="4" t="n">
        <v>2600</v>
      </c>
      <c r="F60" s="5" t="s">
        <v>12</v>
      </c>
      <c r="G60" s="5" t="s">
        <v>13</v>
      </c>
      <c r="H60" s="5" t="s">
        <v>14</v>
      </c>
      <c r="I60" s="3"/>
    </row>
    <row r="61" customFormat="false" ht="21.75" hidden="false" customHeight="true" outlineLevel="0" collapsed="false">
      <c r="A61" s="2" t="n">
        <v>45815</v>
      </c>
      <c r="B61" s="3" t="s">
        <v>94</v>
      </c>
      <c r="C61" s="3" t="s">
        <v>68</v>
      </c>
      <c r="D61" s="3" t="s">
        <v>95</v>
      </c>
      <c r="E61" s="4" t="n">
        <v>2850</v>
      </c>
      <c r="F61" s="5" t="s">
        <v>37</v>
      </c>
      <c r="G61" s="5" t="s">
        <v>13</v>
      </c>
      <c r="H61" s="5" t="s">
        <v>14</v>
      </c>
      <c r="I61" s="3" t="s">
        <v>96</v>
      </c>
    </row>
    <row r="62" customFormat="false" ht="21.75" hidden="false" customHeight="true" outlineLevel="0" collapsed="false">
      <c r="A62" s="2" t="n">
        <v>45817</v>
      </c>
      <c r="B62" s="3" t="s">
        <v>9</v>
      </c>
      <c r="C62" s="3" t="s">
        <v>10</v>
      </c>
      <c r="D62" s="3" t="s">
        <v>11</v>
      </c>
      <c r="E62" s="4" t="n">
        <v>3800</v>
      </c>
      <c r="F62" s="5" t="s">
        <v>12</v>
      </c>
      <c r="G62" s="5" t="s">
        <v>13</v>
      </c>
      <c r="H62" s="5" t="s">
        <v>14</v>
      </c>
      <c r="I62" s="3"/>
    </row>
    <row r="63" customFormat="false" ht="21.75" hidden="false" customHeight="true" outlineLevel="0" collapsed="false">
      <c r="A63" s="2" t="n">
        <v>45819</v>
      </c>
      <c r="B63" s="3" t="s">
        <v>22</v>
      </c>
      <c r="C63" s="3" t="s">
        <v>23</v>
      </c>
      <c r="D63" s="3" t="s">
        <v>97</v>
      </c>
      <c r="E63" s="4" t="n">
        <v>1780</v>
      </c>
      <c r="F63" s="5" t="s">
        <v>25</v>
      </c>
      <c r="G63" s="5" t="s">
        <v>13</v>
      </c>
      <c r="H63" s="5" t="s">
        <v>14</v>
      </c>
      <c r="I63" s="3" t="s">
        <v>98</v>
      </c>
    </row>
    <row r="64" customFormat="false" ht="21.75" hidden="false" customHeight="true" outlineLevel="0" collapsed="false">
      <c r="A64" s="2" t="n">
        <v>45822</v>
      </c>
      <c r="B64" s="3" t="s">
        <v>99</v>
      </c>
      <c r="C64" s="3" t="s">
        <v>29</v>
      </c>
      <c r="D64" s="3" t="s">
        <v>100</v>
      </c>
      <c r="E64" s="4" t="n">
        <v>1200</v>
      </c>
      <c r="F64" s="5" t="s">
        <v>37</v>
      </c>
      <c r="G64" s="5" t="s">
        <v>53</v>
      </c>
      <c r="H64" s="5" t="s">
        <v>14</v>
      </c>
      <c r="I64" s="3"/>
    </row>
    <row r="65" customFormat="false" ht="21.75" hidden="false" customHeight="true" outlineLevel="0" collapsed="false">
      <c r="A65" s="2" t="n">
        <v>45824</v>
      </c>
      <c r="B65" s="3" t="s">
        <v>9</v>
      </c>
      <c r="C65" s="3" t="s">
        <v>10</v>
      </c>
      <c r="D65" s="3" t="s">
        <v>11</v>
      </c>
      <c r="E65" s="4" t="n">
        <v>3550</v>
      </c>
      <c r="F65" s="5" t="s">
        <v>12</v>
      </c>
      <c r="G65" s="5" t="s">
        <v>13</v>
      </c>
      <c r="H65" s="5" t="s">
        <v>14</v>
      </c>
      <c r="I65" s="3"/>
    </row>
    <row r="66" customFormat="false" ht="21.75" hidden="false" customHeight="true" outlineLevel="0" collapsed="false">
      <c r="A66" s="2" t="n">
        <v>45827</v>
      </c>
      <c r="B66" s="3" t="s">
        <v>101</v>
      </c>
      <c r="C66" s="3" t="s">
        <v>71</v>
      </c>
      <c r="D66" s="3" t="s">
        <v>102</v>
      </c>
      <c r="E66" s="4" t="n">
        <v>1200</v>
      </c>
      <c r="F66" s="5" t="s">
        <v>37</v>
      </c>
      <c r="G66" s="5" t="s">
        <v>13</v>
      </c>
      <c r="H66" s="5" t="s">
        <v>14</v>
      </c>
      <c r="I66" s="3" t="s">
        <v>103</v>
      </c>
    </row>
    <row r="67" customFormat="false" ht="21.75" hidden="false" customHeight="true" outlineLevel="0" collapsed="false">
      <c r="A67" s="2" t="n">
        <v>45831</v>
      </c>
      <c r="B67" s="3" t="s">
        <v>9</v>
      </c>
      <c r="C67" s="3" t="s">
        <v>10</v>
      </c>
      <c r="D67" s="3" t="s">
        <v>11</v>
      </c>
      <c r="E67" s="4" t="n">
        <v>3400</v>
      </c>
      <c r="F67" s="5" t="s">
        <v>12</v>
      </c>
      <c r="G67" s="5" t="s">
        <v>13</v>
      </c>
      <c r="H67" s="5" t="s">
        <v>14</v>
      </c>
      <c r="I67" s="3"/>
    </row>
    <row r="68" customFormat="false" ht="21.75" hidden="false" customHeight="true" outlineLevel="0" collapsed="false">
      <c r="A68" s="2" t="n">
        <v>45835</v>
      </c>
      <c r="B68" s="3" t="s">
        <v>38</v>
      </c>
      <c r="C68" s="3" t="s">
        <v>39</v>
      </c>
      <c r="D68" s="3" t="s">
        <v>40</v>
      </c>
      <c r="E68" s="4" t="n">
        <v>185</v>
      </c>
      <c r="F68" s="5" t="s">
        <v>21</v>
      </c>
      <c r="G68" s="5" t="s">
        <v>13</v>
      </c>
      <c r="H68" s="5" t="s">
        <v>14</v>
      </c>
      <c r="I68" s="3"/>
    </row>
    <row r="69" customFormat="false" ht="21.75" hidden="false" customHeight="true" outlineLevel="0" collapsed="false">
      <c r="A69" s="2" t="n">
        <v>45837</v>
      </c>
      <c r="B69" s="3" t="s">
        <v>34</v>
      </c>
      <c r="C69" s="3" t="s">
        <v>35</v>
      </c>
      <c r="D69" s="3" t="s">
        <v>104</v>
      </c>
      <c r="E69" s="4" t="n">
        <v>475</v>
      </c>
      <c r="F69" s="5" t="s">
        <v>37</v>
      </c>
      <c r="G69" s="5" t="s">
        <v>13</v>
      </c>
      <c r="H69" s="5" t="s">
        <v>14</v>
      </c>
      <c r="I69" s="3"/>
    </row>
    <row r="70" customFormat="false" ht="21.75" hidden="false" customHeight="true" outlineLevel="0" collapsed="false">
      <c r="A70" s="2" t="n">
        <v>45838</v>
      </c>
      <c r="B70" s="3" t="s">
        <v>26</v>
      </c>
      <c r="C70" s="3" t="s">
        <v>23</v>
      </c>
      <c r="D70" s="3" t="s">
        <v>105</v>
      </c>
      <c r="E70" s="4" t="n">
        <v>8500</v>
      </c>
      <c r="F70" s="5" t="s">
        <v>25</v>
      </c>
      <c r="G70" s="5" t="s">
        <v>13</v>
      </c>
      <c r="H70" s="5" t="s">
        <v>14</v>
      </c>
      <c r="I70" s="3"/>
    </row>
    <row r="71" customFormat="false" ht="21.75" hidden="false" customHeight="true" outlineLevel="0" collapsed="false">
      <c r="A71" s="2" t="n">
        <v>45840</v>
      </c>
      <c r="B71" s="3" t="s">
        <v>9</v>
      </c>
      <c r="C71" s="3" t="s">
        <v>10</v>
      </c>
      <c r="D71" s="3" t="s">
        <v>11</v>
      </c>
      <c r="E71" s="4" t="n">
        <v>3900</v>
      </c>
      <c r="F71" s="5" t="s">
        <v>12</v>
      </c>
      <c r="G71" s="5" t="s">
        <v>13</v>
      </c>
      <c r="H71" s="5" t="s">
        <v>14</v>
      </c>
      <c r="I71" s="3" t="s">
        <v>106</v>
      </c>
    </row>
    <row r="72" customFormat="false" ht="21.75" hidden="false" customHeight="true" outlineLevel="0" collapsed="false">
      <c r="A72" s="2" t="n">
        <v>45842</v>
      </c>
      <c r="B72" s="3" t="s">
        <v>15</v>
      </c>
      <c r="C72" s="3" t="s">
        <v>16</v>
      </c>
      <c r="D72" s="3" t="s">
        <v>107</v>
      </c>
      <c r="E72" s="4" t="n">
        <v>3100</v>
      </c>
      <c r="F72" s="5" t="s">
        <v>12</v>
      </c>
      <c r="G72" s="5" t="s">
        <v>13</v>
      </c>
      <c r="H72" s="5" t="s">
        <v>14</v>
      </c>
      <c r="I72" s="3"/>
    </row>
    <row r="73" customFormat="false" ht="21.75" hidden="false" customHeight="true" outlineLevel="0" collapsed="false">
      <c r="A73" s="2" t="n">
        <v>45845</v>
      </c>
      <c r="B73" s="3" t="s">
        <v>18</v>
      </c>
      <c r="C73" s="3" t="s">
        <v>19</v>
      </c>
      <c r="D73" s="3" t="s">
        <v>108</v>
      </c>
      <c r="E73" s="4" t="n">
        <v>520</v>
      </c>
      <c r="F73" s="5" t="s">
        <v>21</v>
      </c>
      <c r="G73" s="5" t="s">
        <v>13</v>
      </c>
      <c r="H73" s="5" t="s">
        <v>14</v>
      </c>
      <c r="I73" s="3"/>
    </row>
    <row r="74" customFormat="false" ht="21.75" hidden="false" customHeight="true" outlineLevel="0" collapsed="false">
      <c r="A74" s="2" t="n">
        <v>45847</v>
      </c>
      <c r="B74" s="3" t="s">
        <v>9</v>
      </c>
      <c r="C74" s="3" t="s">
        <v>10</v>
      </c>
      <c r="D74" s="3" t="s">
        <v>11</v>
      </c>
      <c r="E74" s="4" t="n">
        <v>3750</v>
      </c>
      <c r="F74" s="5" t="s">
        <v>12</v>
      </c>
      <c r="G74" s="5" t="s">
        <v>13</v>
      </c>
      <c r="H74" s="5" t="s">
        <v>14</v>
      </c>
      <c r="I74" s="3"/>
    </row>
    <row r="75" customFormat="false" ht="21.75" hidden="false" customHeight="true" outlineLevel="0" collapsed="false">
      <c r="A75" s="2" t="n">
        <v>45849</v>
      </c>
      <c r="B75" s="3" t="s">
        <v>22</v>
      </c>
      <c r="C75" s="3" t="s">
        <v>23</v>
      </c>
      <c r="D75" s="3" t="s">
        <v>109</v>
      </c>
      <c r="E75" s="4" t="n">
        <v>1850</v>
      </c>
      <c r="F75" s="5" t="s">
        <v>25</v>
      </c>
      <c r="G75" s="5" t="s">
        <v>13</v>
      </c>
      <c r="H75" s="5" t="s">
        <v>14</v>
      </c>
      <c r="I75" s="3" t="s">
        <v>110</v>
      </c>
    </row>
    <row r="76" customFormat="false" ht="21.75" hidden="false" customHeight="true" outlineLevel="0" collapsed="false">
      <c r="A76" s="2" t="n">
        <v>45854</v>
      </c>
      <c r="B76" s="3" t="s">
        <v>9</v>
      </c>
      <c r="C76" s="3" t="s">
        <v>10</v>
      </c>
      <c r="D76" s="3" t="s">
        <v>11</v>
      </c>
      <c r="E76" s="4" t="n">
        <v>3600</v>
      </c>
      <c r="F76" s="5" t="s">
        <v>12</v>
      </c>
      <c r="G76" s="5" t="s">
        <v>13</v>
      </c>
      <c r="H76" s="5" t="s">
        <v>14</v>
      </c>
      <c r="I76" s="3"/>
    </row>
    <row r="77" customFormat="false" ht="21.75" hidden="false" customHeight="true" outlineLevel="0" collapsed="false">
      <c r="A77" s="2" t="n">
        <v>45857</v>
      </c>
      <c r="B77" s="3" t="s">
        <v>28</v>
      </c>
      <c r="C77" s="3" t="s">
        <v>29</v>
      </c>
      <c r="D77" s="3" t="s">
        <v>111</v>
      </c>
      <c r="E77" s="4" t="n">
        <v>750</v>
      </c>
      <c r="F77" s="5" t="s">
        <v>21</v>
      </c>
      <c r="G77" s="5" t="s">
        <v>13</v>
      </c>
      <c r="H77" s="5" t="s">
        <v>14</v>
      </c>
      <c r="I77" s="3"/>
    </row>
    <row r="78" customFormat="false" ht="21.75" hidden="false" customHeight="true" outlineLevel="0" collapsed="false">
      <c r="A78" s="2" t="n">
        <v>45861</v>
      </c>
      <c r="B78" s="3" t="s">
        <v>9</v>
      </c>
      <c r="C78" s="3" t="s">
        <v>10</v>
      </c>
      <c r="D78" s="3" t="s">
        <v>11</v>
      </c>
      <c r="E78" s="4" t="n">
        <v>3500</v>
      </c>
      <c r="F78" s="5" t="s">
        <v>12</v>
      </c>
      <c r="G78" s="5" t="s">
        <v>13</v>
      </c>
      <c r="H78" s="5" t="s">
        <v>14</v>
      </c>
      <c r="I78" s="3"/>
    </row>
    <row r="79" customFormat="false" ht="21.75" hidden="false" customHeight="true" outlineLevel="0" collapsed="false">
      <c r="A79" s="2" t="n">
        <v>45865</v>
      </c>
      <c r="B79" s="3" t="s">
        <v>38</v>
      </c>
      <c r="C79" s="3" t="s">
        <v>39</v>
      </c>
      <c r="D79" s="3" t="s">
        <v>112</v>
      </c>
      <c r="E79" s="4" t="n">
        <v>385</v>
      </c>
      <c r="F79" s="5" t="s">
        <v>21</v>
      </c>
      <c r="G79" s="5" t="s">
        <v>13</v>
      </c>
      <c r="H79" s="5" t="s">
        <v>14</v>
      </c>
      <c r="I79" s="3" t="s">
        <v>113</v>
      </c>
    </row>
    <row r="80" customFormat="false" ht="21.75" hidden="false" customHeight="true" outlineLevel="0" collapsed="false">
      <c r="A80" s="2" t="n">
        <v>45867</v>
      </c>
      <c r="B80" s="3" t="s">
        <v>57</v>
      </c>
      <c r="C80" s="3" t="s">
        <v>35</v>
      </c>
      <c r="D80" s="3" t="s">
        <v>114</v>
      </c>
      <c r="E80" s="4" t="n">
        <v>650</v>
      </c>
      <c r="F80" s="5" t="s">
        <v>37</v>
      </c>
      <c r="G80" s="5" t="s">
        <v>13</v>
      </c>
      <c r="H80" s="5" t="s">
        <v>14</v>
      </c>
      <c r="I80" s="3"/>
    </row>
    <row r="81" customFormat="false" ht="21.75" hidden="false" customHeight="true" outlineLevel="0" collapsed="false">
      <c r="A81" s="2" t="n">
        <v>45869</v>
      </c>
      <c r="B81" s="3" t="s">
        <v>26</v>
      </c>
      <c r="C81" s="3" t="s">
        <v>23</v>
      </c>
      <c r="D81" s="3" t="s">
        <v>115</v>
      </c>
      <c r="E81" s="4" t="n">
        <v>8500</v>
      </c>
      <c r="F81" s="5" t="s">
        <v>25</v>
      </c>
      <c r="G81" s="5" t="s">
        <v>13</v>
      </c>
      <c r="H81" s="5" t="s">
        <v>14</v>
      </c>
      <c r="I81" s="3"/>
    </row>
    <row r="82" customFormat="false" ht="21.75" hidden="false" customHeight="true" outlineLevel="0" collapsed="false">
      <c r="A82" s="2" t="n">
        <v>45872</v>
      </c>
      <c r="B82" s="3" t="s">
        <v>9</v>
      </c>
      <c r="C82" s="3" t="s">
        <v>10</v>
      </c>
      <c r="D82" s="3" t="s">
        <v>11</v>
      </c>
      <c r="E82" s="4" t="n">
        <v>3700</v>
      </c>
      <c r="F82" s="5" t="s">
        <v>12</v>
      </c>
      <c r="G82" s="5" t="s">
        <v>13</v>
      </c>
      <c r="H82" s="5" t="s">
        <v>14</v>
      </c>
      <c r="I82" s="3"/>
    </row>
    <row r="83" customFormat="false" ht="21.75" hidden="false" customHeight="true" outlineLevel="0" collapsed="false">
      <c r="A83" s="2" t="n">
        <v>45874</v>
      </c>
      <c r="B83" s="3" t="s">
        <v>15</v>
      </c>
      <c r="C83" s="3" t="s">
        <v>16</v>
      </c>
      <c r="D83" s="3" t="s">
        <v>61</v>
      </c>
      <c r="E83" s="4" t="n">
        <v>2200</v>
      </c>
      <c r="F83" s="5" t="s">
        <v>12</v>
      </c>
      <c r="G83" s="5" t="s">
        <v>13</v>
      </c>
      <c r="H83" s="5" t="s">
        <v>14</v>
      </c>
      <c r="I83" s="3"/>
    </row>
    <row r="84" customFormat="false" ht="21.75" hidden="false" customHeight="true" outlineLevel="0" collapsed="false">
      <c r="A84" s="2" t="n">
        <v>45878</v>
      </c>
      <c r="B84" s="3" t="s">
        <v>9</v>
      </c>
      <c r="C84" s="3" t="s">
        <v>10</v>
      </c>
      <c r="D84" s="3" t="s">
        <v>11</v>
      </c>
      <c r="E84" s="4" t="n">
        <v>3550</v>
      </c>
      <c r="F84" s="5" t="s">
        <v>12</v>
      </c>
      <c r="G84" s="5" t="s">
        <v>13</v>
      </c>
      <c r="H84" s="5" t="s">
        <v>14</v>
      </c>
      <c r="I84" s="3"/>
    </row>
    <row r="85" customFormat="false" ht="21.75" hidden="false" customHeight="true" outlineLevel="0" collapsed="false">
      <c r="A85" s="2" t="n">
        <v>45880</v>
      </c>
      <c r="B85" s="3" t="s">
        <v>22</v>
      </c>
      <c r="C85" s="3" t="s">
        <v>23</v>
      </c>
      <c r="D85" s="3" t="s">
        <v>116</v>
      </c>
      <c r="E85" s="4" t="n">
        <v>1750</v>
      </c>
      <c r="F85" s="5" t="s">
        <v>25</v>
      </c>
      <c r="G85" s="5" t="s">
        <v>13</v>
      </c>
      <c r="H85" s="5" t="s">
        <v>14</v>
      </c>
      <c r="I85" s="3"/>
    </row>
    <row r="86" customFormat="false" ht="21.75" hidden="false" customHeight="true" outlineLevel="0" collapsed="false">
      <c r="A86" s="2" t="n">
        <v>45883</v>
      </c>
      <c r="B86" s="3" t="s">
        <v>46</v>
      </c>
      <c r="C86" s="3" t="s">
        <v>47</v>
      </c>
      <c r="D86" s="3" t="s">
        <v>117</v>
      </c>
      <c r="E86" s="4" t="n">
        <v>340</v>
      </c>
      <c r="F86" s="5" t="s">
        <v>21</v>
      </c>
      <c r="G86" s="5" t="s">
        <v>13</v>
      </c>
      <c r="H86" s="5" t="s">
        <v>14</v>
      </c>
      <c r="I86" s="3"/>
    </row>
    <row r="87" customFormat="false" ht="21.75" hidden="false" customHeight="true" outlineLevel="0" collapsed="false">
      <c r="A87" s="2" t="n">
        <v>45886</v>
      </c>
      <c r="B87" s="3" t="s">
        <v>9</v>
      </c>
      <c r="C87" s="3" t="s">
        <v>10</v>
      </c>
      <c r="D87" s="3" t="s">
        <v>11</v>
      </c>
      <c r="E87" s="4" t="n">
        <v>3450</v>
      </c>
      <c r="F87" s="5" t="s">
        <v>12</v>
      </c>
      <c r="G87" s="5" t="s">
        <v>13</v>
      </c>
      <c r="H87" s="5" t="s">
        <v>14</v>
      </c>
      <c r="I87" s="3"/>
    </row>
    <row r="88" customFormat="false" ht="21.75" hidden="false" customHeight="true" outlineLevel="0" collapsed="false">
      <c r="A88" s="2" t="n">
        <v>45888</v>
      </c>
      <c r="B88" s="3" t="s">
        <v>55</v>
      </c>
      <c r="C88" s="3" t="s">
        <v>29</v>
      </c>
      <c r="D88" s="3" t="s">
        <v>56</v>
      </c>
      <c r="E88" s="4" t="n">
        <v>450</v>
      </c>
      <c r="F88" s="5" t="s">
        <v>21</v>
      </c>
      <c r="G88" s="5" t="s">
        <v>13</v>
      </c>
      <c r="H88" s="5" t="s">
        <v>14</v>
      </c>
      <c r="I88" s="3"/>
    </row>
    <row r="89" customFormat="false" ht="21.75" hidden="false" customHeight="true" outlineLevel="0" collapsed="false">
      <c r="A89" s="2" t="n">
        <v>45893</v>
      </c>
      <c r="B89" s="3" t="s">
        <v>9</v>
      </c>
      <c r="C89" s="3" t="s">
        <v>10</v>
      </c>
      <c r="D89" s="3" t="s">
        <v>11</v>
      </c>
      <c r="E89" s="4" t="n">
        <v>3300</v>
      </c>
      <c r="F89" s="5" t="s">
        <v>12</v>
      </c>
      <c r="G89" s="5" t="s">
        <v>13</v>
      </c>
      <c r="H89" s="5" t="s">
        <v>14</v>
      </c>
      <c r="I89" s="3"/>
    </row>
    <row r="90" customFormat="false" ht="21.75" hidden="false" customHeight="true" outlineLevel="0" collapsed="false">
      <c r="A90" s="2" t="n">
        <v>45896</v>
      </c>
      <c r="B90" s="3" t="s">
        <v>38</v>
      </c>
      <c r="C90" s="3" t="s">
        <v>39</v>
      </c>
      <c r="D90" s="3" t="s">
        <v>40</v>
      </c>
      <c r="E90" s="4" t="n">
        <v>385</v>
      </c>
      <c r="F90" s="5" t="s">
        <v>21</v>
      </c>
      <c r="G90" s="5" t="s">
        <v>13</v>
      </c>
      <c r="H90" s="5" t="s">
        <v>14</v>
      </c>
      <c r="I90" s="3"/>
    </row>
    <row r="91" customFormat="false" ht="21.75" hidden="false" customHeight="true" outlineLevel="0" collapsed="false">
      <c r="A91" s="2" t="n">
        <v>45900</v>
      </c>
      <c r="B91" s="3" t="s">
        <v>26</v>
      </c>
      <c r="C91" s="3" t="s">
        <v>23</v>
      </c>
      <c r="D91" s="3" t="s">
        <v>118</v>
      </c>
      <c r="E91" s="4" t="n">
        <v>8500</v>
      </c>
      <c r="F91" s="5" t="s">
        <v>25</v>
      </c>
      <c r="G91" s="5" t="s">
        <v>13</v>
      </c>
      <c r="H91" s="5" t="s">
        <v>14</v>
      </c>
      <c r="I91" s="3"/>
    </row>
    <row r="92" customFormat="false" ht="21.75" hidden="false" customHeight="true" outlineLevel="0" collapsed="false">
      <c r="A92" s="2" t="n">
        <v>45902</v>
      </c>
      <c r="B92" s="3" t="s">
        <v>9</v>
      </c>
      <c r="C92" s="3" t="s">
        <v>10</v>
      </c>
      <c r="D92" s="3" t="s">
        <v>11</v>
      </c>
      <c r="E92" s="4" t="n">
        <v>3200</v>
      </c>
      <c r="F92" s="5" t="s">
        <v>12</v>
      </c>
      <c r="G92" s="5" t="s">
        <v>13</v>
      </c>
      <c r="H92" s="5" t="s">
        <v>14</v>
      </c>
      <c r="I92" s="3" t="s">
        <v>119</v>
      </c>
    </row>
    <row r="93" customFormat="false" ht="21.75" hidden="false" customHeight="true" outlineLevel="0" collapsed="false">
      <c r="A93" s="2" t="n">
        <v>45904</v>
      </c>
      <c r="B93" s="3" t="s">
        <v>15</v>
      </c>
      <c r="C93" s="3" t="s">
        <v>16</v>
      </c>
      <c r="D93" s="3" t="s">
        <v>120</v>
      </c>
      <c r="E93" s="4" t="n">
        <v>2050</v>
      </c>
      <c r="F93" s="5" t="s">
        <v>12</v>
      </c>
      <c r="G93" s="5" t="s">
        <v>13</v>
      </c>
      <c r="H93" s="5" t="s">
        <v>14</v>
      </c>
      <c r="I93" s="3"/>
    </row>
    <row r="94" customFormat="false" ht="21.75" hidden="false" customHeight="true" outlineLevel="0" collapsed="false">
      <c r="A94" s="2" t="n">
        <v>45907</v>
      </c>
      <c r="B94" s="3" t="s">
        <v>18</v>
      </c>
      <c r="C94" s="3" t="s">
        <v>19</v>
      </c>
      <c r="D94" s="3" t="s">
        <v>121</v>
      </c>
      <c r="E94" s="4" t="n">
        <v>680</v>
      </c>
      <c r="F94" s="5" t="s">
        <v>21</v>
      </c>
      <c r="G94" s="5" t="s">
        <v>13</v>
      </c>
      <c r="H94" s="5" t="s">
        <v>14</v>
      </c>
      <c r="I94" s="3"/>
    </row>
    <row r="95" customFormat="false" ht="21.75" hidden="false" customHeight="true" outlineLevel="0" collapsed="false">
      <c r="A95" s="2" t="n">
        <v>45909</v>
      </c>
      <c r="B95" s="3" t="s">
        <v>9</v>
      </c>
      <c r="C95" s="3" t="s">
        <v>10</v>
      </c>
      <c r="D95" s="3" t="s">
        <v>11</v>
      </c>
      <c r="E95" s="4" t="n">
        <v>3100</v>
      </c>
      <c r="F95" s="5" t="s">
        <v>12</v>
      </c>
      <c r="G95" s="5" t="s">
        <v>13</v>
      </c>
      <c r="H95" s="5" t="s">
        <v>14</v>
      </c>
      <c r="I95" s="3"/>
    </row>
    <row r="96" customFormat="false" ht="21.75" hidden="false" customHeight="true" outlineLevel="0" collapsed="false">
      <c r="A96" s="2" t="n">
        <v>45911</v>
      </c>
      <c r="B96" s="3" t="s">
        <v>22</v>
      </c>
      <c r="C96" s="3" t="s">
        <v>23</v>
      </c>
      <c r="D96" s="3" t="s">
        <v>122</v>
      </c>
      <c r="E96" s="4" t="n">
        <v>1480</v>
      </c>
      <c r="F96" s="5" t="s">
        <v>25</v>
      </c>
      <c r="G96" s="5" t="s">
        <v>13</v>
      </c>
      <c r="H96" s="5" t="s">
        <v>14</v>
      </c>
      <c r="I96" s="3"/>
    </row>
    <row r="97" customFormat="false" ht="21.75" hidden="false" customHeight="true" outlineLevel="0" collapsed="false">
      <c r="A97" s="2" t="n">
        <v>45914</v>
      </c>
      <c r="B97" s="3" t="s">
        <v>64</v>
      </c>
      <c r="C97" s="3" t="s">
        <v>29</v>
      </c>
      <c r="D97" s="3" t="s">
        <v>123</v>
      </c>
      <c r="E97" s="4" t="n">
        <v>1500</v>
      </c>
      <c r="F97" s="5" t="s">
        <v>25</v>
      </c>
      <c r="G97" s="5" t="s">
        <v>13</v>
      </c>
      <c r="H97" s="5" t="s">
        <v>14</v>
      </c>
      <c r="I97" s="3" t="s">
        <v>124</v>
      </c>
    </row>
    <row r="98" customFormat="false" ht="21.75" hidden="false" customHeight="true" outlineLevel="0" collapsed="false">
      <c r="A98" s="2" t="n">
        <v>45916</v>
      </c>
      <c r="B98" s="3" t="s">
        <v>9</v>
      </c>
      <c r="C98" s="3" t="s">
        <v>10</v>
      </c>
      <c r="D98" s="3" t="s">
        <v>11</v>
      </c>
      <c r="E98" s="4" t="n">
        <v>3050</v>
      </c>
      <c r="F98" s="5" t="s">
        <v>12</v>
      </c>
      <c r="G98" s="5" t="s">
        <v>13</v>
      </c>
      <c r="H98" s="5" t="s">
        <v>14</v>
      </c>
      <c r="I98" s="3"/>
    </row>
    <row r="99" customFormat="false" ht="21.75" hidden="false" customHeight="true" outlineLevel="0" collapsed="false">
      <c r="A99" s="2" t="n">
        <v>45921</v>
      </c>
      <c r="B99" s="3" t="s">
        <v>67</v>
      </c>
      <c r="C99" s="3" t="s">
        <v>68</v>
      </c>
      <c r="D99" s="3" t="s">
        <v>125</v>
      </c>
      <c r="E99" s="4" t="n">
        <v>680</v>
      </c>
      <c r="F99" s="5" t="s">
        <v>21</v>
      </c>
      <c r="G99" s="5" t="s">
        <v>13</v>
      </c>
      <c r="H99" s="5" t="s">
        <v>14</v>
      </c>
      <c r="I99" s="3"/>
    </row>
    <row r="100" customFormat="false" ht="21.75" hidden="false" customHeight="true" outlineLevel="0" collapsed="false">
      <c r="A100" s="2" t="n">
        <v>45923</v>
      </c>
      <c r="B100" s="3" t="s">
        <v>9</v>
      </c>
      <c r="C100" s="3" t="s">
        <v>10</v>
      </c>
      <c r="D100" s="3" t="s">
        <v>11</v>
      </c>
      <c r="E100" s="4" t="n">
        <v>2950</v>
      </c>
      <c r="F100" s="5" t="s">
        <v>12</v>
      </c>
      <c r="G100" s="5" t="s">
        <v>13</v>
      </c>
      <c r="H100" s="5" t="s">
        <v>14</v>
      </c>
      <c r="I100" s="3"/>
    </row>
    <row r="101" customFormat="false" ht="21.75" hidden="false" customHeight="true" outlineLevel="0" collapsed="false">
      <c r="A101" s="2" t="n">
        <v>45927</v>
      </c>
      <c r="B101" s="3" t="s">
        <v>38</v>
      </c>
      <c r="C101" s="3" t="s">
        <v>39</v>
      </c>
      <c r="D101" s="3" t="s">
        <v>40</v>
      </c>
      <c r="E101" s="4" t="n">
        <v>385</v>
      </c>
      <c r="F101" s="5" t="s">
        <v>21</v>
      </c>
      <c r="G101" s="5" t="s">
        <v>13</v>
      </c>
      <c r="H101" s="5" t="s">
        <v>14</v>
      </c>
      <c r="I101" s="3"/>
    </row>
    <row r="102" customFormat="false" ht="21.75" hidden="false" customHeight="true" outlineLevel="0" collapsed="false">
      <c r="A102" s="2" t="n">
        <v>45929</v>
      </c>
      <c r="B102" s="3" t="s">
        <v>81</v>
      </c>
      <c r="C102" s="3" t="s">
        <v>35</v>
      </c>
      <c r="D102" s="3" t="s">
        <v>82</v>
      </c>
      <c r="E102" s="4" t="n">
        <v>225</v>
      </c>
      <c r="F102" s="5" t="s">
        <v>37</v>
      </c>
      <c r="G102" s="5" t="s">
        <v>13</v>
      </c>
      <c r="H102" s="5" t="s">
        <v>14</v>
      </c>
      <c r="I102" s="3"/>
    </row>
    <row r="103" customFormat="false" ht="21.75" hidden="false" customHeight="true" outlineLevel="0" collapsed="false">
      <c r="A103" s="2" t="n">
        <v>45930</v>
      </c>
      <c r="B103" s="3" t="s">
        <v>26</v>
      </c>
      <c r="C103" s="3" t="s">
        <v>23</v>
      </c>
      <c r="D103" s="3" t="s">
        <v>126</v>
      </c>
      <c r="E103" s="4" t="n">
        <v>8500</v>
      </c>
      <c r="F103" s="5" t="s">
        <v>25</v>
      </c>
      <c r="G103" s="5" t="s">
        <v>13</v>
      </c>
      <c r="H103" s="5" t="s">
        <v>14</v>
      </c>
      <c r="I103" s="3"/>
    </row>
    <row r="104" customFormat="false" ht="21.75" hidden="false" customHeight="true" outlineLevel="0" collapsed="false">
      <c r="A104" s="2" t="n">
        <v>45932</v>
      </c>
      <c r="B104" s="3" t="s">
        <v>9</v>
      </c>
      <c r="C104" s="3" t="s">
        <v>10</v>
      </c>
      <c r="D104" s="3" t="s">
        <v>11</v>
      </c>
      <c r="E104" s="4" t="n">
        <v>3150</v>
      </c>
      <c r="F104" s="5" t="s">
        <v>12</v>
      </c>
      <c r="G104" s="5" t="s">
        <v>13</v>
      </c>
      <c r="H104" s="5" t="s">
        <v>14</v>
      </c>
      <c r="I104" s="3"/>
    </row>
    <row r="105" customFormat="false" ht="21.75" hidden="false" customHeight="true" outlineLevel="0" collapsed="false">
      <c r="A105" s="2" t="n">
        <v>45935</v>
      </c>
      <c r="B105" s="3" t="s">
        <v>15</v>
      </c>
      <c r="C105" s="3" t="s">
        <v>16</v>
      </c>
      <c r="D105" s="3" t="s">
        <v>127</v>
      </c>
      <c r="E105" s="4" t="n">
        <v>2300</v>
      </c>
      <c r="F105" s="5" t="s">
        <v>12</v>
      </c>
      <c r="G105" s="5" t="s">
        <v>13</v>
      </c>
      <c r="H105" s="5" t="s">
        <v>14</v>
      </c>
      <c r="I105" s="3" t="s">
        <v>128</v>
      </c>
    </row>
    <row r="106" customFormat="false" ht="21.75" hidden="false" customHeight="true" outlineLevel="0" collapsed="false">
      <c r="A106" s="2" t="n">
        <v>45937</v>
      </c>
      <c r="B106" s="3" t="s">
        <v>18</v>
      </c>
      <c r="C106" s="3" t="s">
        <v>19</v>
      </c>
      <c r="D106" s="3" t="s">
        <v>20</v>
      </c>
      <c r="E106" s="4" t="n">
        <v>390</v>
      </c>
      <c r="F106" s="5" t="s">
        <v>21</v>
      </c>
      <c r="G106" s="5" t="s">
        <v>13</v>
      </c>
      <c r="H106" s="5" t="s">
        <v>14</v>
      </c>
      <c r="I106" s="3"/>
    </row>
    <row r="107" customFormat="false" ht="21.75" hidden="false" customHeight="true" outlineLevel="0" collapsed="false">
      <c r="A107" s="2" t="n">
        <v>45939</v>
      </c>
      <c r="B107" s="3" t="s">
        <v>9</v>
      </c>
      <c r="C107" s="3" t="s">
        <v>10</v>
      </c>
      <c r="D107" s="3" t="s">
        <v>11</v>
      </c>
      <c r="E107" s="4" t="n">
        <v>3050</v>
      </c>
      <c r="F107" s="5" t="s">
        <v>12</v>
      </c>
      <c r="G107" s="5" t="s">
        <v>13</v>
      </c>
      <c r="H107" s="5" t="s">
        <v>14</v>
      </c>
      <c r="I107" s="3"/>
    </row>
    <row r="108" customFormat="false" ht="21.75" hidden="false" customHeight="true" outlineLevel="0" collapsed="false">
      <c r="A108" s="2" t="n">
        <v>45941</v>
      </c>
      <c r="B108" s="3" t="s">
        <v>22</v>
      </c>
      <c r="C108" s="3" t="s">
        <v>23</v>
      </c>
      <c r="D108" s="3" t="s">
        <v>129</v>
      </c>
      <c r="E108" s="4" t="n">
        <v>1250</v>
      </c>
      <c r="F108" s="5" t="s">
        <v>25</v>
      </c>
      <c r="G108" s="5" t="s">
        <v>13</v>
      </c>
      <c r="H108" s="5" t="s">
        <v>14</v>
      </c>
      <c r="I108" s="3"/>
    </row>
    <row r="109" customFormat="false" ht="21.75" hidden="false" customHeight="true" outlineLevel="0" collapsed="false">
      <c r="A109" s="2" t="n">
        <v>45944</v>
      </c>
      <c r="B109" s="3" t="s">
        <v>89</v>
      </c>
      <c r="C109" s="3" t="s">
        <v>29</v>
      </c>
      <c r="D109" s="3" t="s">
        <v>130</v>
      </c>
      <c r="E109" s="4" t="n">
        <v>600</v>
      </c>
      <c r="F109" s="5" t="s">
        <v>21</v>
      </c>
      <c r="G109" s="5" t="s">
        <v>13</v>
      </c>
      <c r="H109" s="5" t="s">
        <v>14</v>
      </c>
      <c r="I109" s="3"/>
    </row>
    <row r="110" customFormat="false" ht="21.75" hidden="false" customHeight="true" outlineLevel="0" collapsed="false">
      <c r="A110" s="2" t="n">
        <v>45946</v>
      </c>
      <c r="B110" s="3" t="s">
        <v>9</v>
      </c>
      <c r="C110" s="3" t="s">
        <v>10</v>
      </c>
      <c r="D110" s="3" t="s">
        <v>11</v>
      </c>
      <c r="E110" s="4" t="n">
        <v>2950</v>
      </c>
      <c r="F110" s="5" t="s">
        <v>12</v>
      </c>
      <c r="G110" s="5" t="s">
        <v>13</v>
      </c>
      <c r="H110" s="5" t="s">
        <v>14</v>
      </c>
      <c r="I110" s="3"/>
    </row>
    <row r="111" customFormat="false" ht="21.75" hidden="false" customHeight="true" outlineLevel="0" collapsed="false">
      <c r="A111" s="2" t="n">
        <v>45953</v>
      </c>
      <c r="B111" s="3" t="s">
        <v>9</v>
      </c>
      <c r="C111" s="3" t="s">
        <v>10</v>
      </c>
      <c r="D111" s="3" t="s">
        <v>11</v>
      </c>
      <c r="E111" s="4" t="n">
        <v>3100</v>
      </c>
      <c r="F111" s="5" t="s">
        <v>12</v>
      </c>
      <c r="G111" s="5" t="s">
        <v>13</v>
      </c>
      <c r="H111" s="5" t="s">
        <v>14</v>
      </c>
      <c r="I111" s="3"/>
    </row>
    <row r="112" customFormat="false" ht="21.75" hidden="false" customHeight="true" outlineLevel="0" collapsed="false">
      <c r="A112" s="2" t="n">
        <v>45957</v>
      </c>
      <c r="B112" s="3" t="s">
        <v>38</v>
      </c>
      <c r="C112" s="3" t="s">
        <v>39</v>
      </c>
      <c r="D112" s="3" t="s">
        <v>40</v>
      </c>
      <c r="E112" s="4" t="n">
        <v>385</v>
      </c>
      <c r="F112" s="5" t="s">
        <v>21</v>
      </c>
      <c r="G112" s="5" t="s">
        <v>13</v>
      </c>
      <c r="H112" s="5" t="s">
        <v>14</v>
      </c>
      <c r="I112" s="3"/>
    </row>
    <row r="113" customFormat="false" ht="21.75" hidden="false" customHeight="true" outlineLevel="0" collapsed="false">
      <c r="A113" s="2" t="n">
        <v>45961</v>
      </c>
      <c r="B113" s="3" t="s">
        <v>26</v>
      </c>
      <c r="C113" s="3" t="s">
        <v>23</v>
      </c>
      <c r="D113" s="3" t="s">
        <v>131</v>
      </c>
      <c r="E113" s="4" t="n">
        <v>8500</v>
      </c>
      <c r="F113" s="5" t="s">
        <v>25</v>
      </c>
      <c r="G113" s="5" t="s">
        <v>13</v>
      </c>
      <c r="H113" s="5" t="s">
        <v>14</v>
      </c>
      <c r="I113" s="3"/>
    </row>
    <row r="114" customFormat="false" ht="21.75" hidden="false" customHeight="true" outlineLevel="0" collapsed="false">
      <c r="A114" s="2" t="n">
        <v>45963</v>
      </c>
      <c r="B114" s="3" t="s">
        <v>9</v>
      </c>
      <c r="C114" s="3" t="s">
        <v>10</v>
      </c>
      <c r="D114" s="3" t="s">
        <v>11</v>
      </c>
      <c r="E114" s="4" t="n">
        <v>3400</v>
      </c>
      <c r="F114" s="5" t="s">
        <v>12</v>
      </c>
      <c r="G114" s="5" t="s">
        <v>13</v>
      </c>
      <c r="H114" s="5" t="s">
        <v>14</v>
      </c>
      <c r="I114" s="3" t="s">
        <v>106</v>
      </c>
    </row>
    <row r="115" customFormat="false" ht="21.75" hidden="false" customHeight="true" outlineLevel="0" collapsed="false">
      <c r="A115" s="2" t="n">
        <v>45965</v>
      </c>
      <c r="B115" s="3" t="s">
        <v>15</v>
      </c>
      <c r="C115" s="3" t="s">
        <v>16</v>
      </c>
      <c r="D115" s="3" t="s">
        <v>132</v>
      </c>
      <c r="E115" s="4" t="n">
        <v>2800</v>
      </c>
      <c r="F115" s="5" t="s">
        <v>12</v>
      </c>
      <c r="G115" s="5" t="s">
        <v>13</v>
      </c>
      <c r="H115" s="5" t="s">
        <v>14</v>
      </c>
      <c r="I115" s="3"/>
    </row>
    <row r="116" customFormat="false" ht="21.75" hidden="false" customHeight="true" outlineLevel="0" collapsed="false">
      <c r="A116" s="2" t="n">
        <v>45968</v>
      </c>
      <c r="B116" s="3" t="s">
        <v>46</v>
      </c>
      <c r="C116" s="3" t="s">
        <v>47</v>
      </c>
      <c r="D116" s="3" t="s">
        <v>133</v>
      </c>
      <c r="E116" s="4" t="n">
        <v>520</v>
      </c>
      <c r="F116" s="5" t="s">
        <v>21</v>
      </c>
      <c r="G116" s="5" t="s">
        <v>13</v>
      </c>
      <c r="H116" s="5" t="s">
        <v>14</v>
      </c>
      <c r="I116" s="3"/>
    </row>
    <row r="117" customFormat="false" ht="21.75" hidden="false" customHeight="true" outlineLevel="0" collapsed="false">
      <c r="A117" s="2" t="n">
        <v>45970</v>
      </c>
      <c r="B117" s="3" t="s">
        <v>9</v>
      </c>
      <c r="C117" s="3" t="s">
        <v>10</v>
      </c>
      <c r="D117" s="3" t="s">
        <v>11</v>
      </c>
      <c r="E117" s="4" t="n">
        <v>3600</v>
      </c>
      <c r="F117" s="5" t="s">
        <v>12</v>
      </c>
      <c r="G117" s="5" t="s">
        <v>13</v>
      </c>
      <c r="H117" s="5" t="s">
        <v>14</v>
      </c>
      <c r="I117" s="3"/>
    </row>
    <row r="118" customFormat="false" ht="21.75" hidden="false" customHeight="true" outlineLevel="0" collapsed="false">
      <c r="A118" s="2" t="n">
        <v>45972</v>
      </c>
      <c r="B118" s="3" t="s">
        <v>22</v>
      </c>
      <c r="C118" s="3" t="s">
        <v>23</v>
      </c>
      <c r="D118" s="3" t="s">
        <v>134</v>
      </c>
      <c r="E118" s="4" t="n">
        <v>1180</v>
      </c>
      <c r="F118" s="5" t="s">
        <v>25</v>
      </c>
      <c r="G118" s="5" t="s">
        <v>13</v>
      </c>
      <c r="H118" s="5" t="s">
        <v>14</v>
      </c>
      <c r="I118" s="3"/>
    </row>
    <row r="119" customFormat="false" ht="21.75" hidden="false" customHeight="true" outlineLevel="0" collapsed="false">
      <c r="A119" s="2" t="n">
        <v>45975</v>
      </c>
      <c r="B119" s="3" t="s">
        <v>99</v>
      </c>
      <c r="C119" s="3" t="s">
        <v>29</v>
      </c>
      <c r="D119" s="3" t="s">
        <v>135</v>
      </c>
      <c r="E119" s="4" t="n">
        <v>1800</v>
      </c>
      <c r="F119" s="5" t="s">
        <v>37</v>
      </c>
      <c r="G119" s="5" t="s">
        <v>53</v>
      </c>
      <c r="H119" s="5" t="s">
        <v>14</v>
      </c>
      <c r="I119" s="3"/>
    </row>
    <row r="120" customFormat="false" ht="21.75" hidden="false" customHeight="true" outlineLevel="0" collapsed="false">
      <c r="A120" s="2" t="n">
        <v>45977</v>
      </c>
      <c r="B120" s="3" t="s">
        <v>9</v>
      </c>
      <c r="C120" s="3" t="s">
        <v>10</v>
      </c>
      <c r="D120" s="3" t="s">
        <v>11</v>
      </c>
      <c r="E120" s="4" t="n">
        <v>3800</v>
      </c>
      <c r="F120" s="5" t="s">
        <v>12</v>
      </c>
      <c r="G120" s="5" t="s">
        <v>13</v>
      </c>
      <c r="H120" s="5" t="s">
        <v>14</v>
      </c>
      <c r="I120" s="3" t="s">
        <v>136</v>
      </c>
    </row>
    <row r="121" customFormat="false" ht="21.75" hidden="false" customHeight="true" outlineLevel="0" collapsed="false">
      <c r="A121" s="2" t="n">
        <v>45980</v>
      </c>
      <c r="B121" s="3" t="s">
        <v>57</v>
      </c>
      <c r="C121" s="3" t="s">
        <v>35</v>
      </c>
      <c r="D121" s="3" t="s">
        <v>137</v>
      </c>
      <c r="E121" s="4" t="n">
        <v>450</v>
      </c>
      <c r="F121" s="5" t="s">
        <v>37</v>
      </c>
      <c r="G121" s="5" t="s">
        <v>13</v>
      </c>
      <c r="H121" s="5" t="s">
        <v>14</v>
      </c>
      <c r="I121" s="3"/>
    </row>
    <row r="122" customFormat="false" ht="21.75" hidden="false" customHeight="true" outlineLevel="0" collapsed="false">
      <c r="A122" s="2" t="n">
        <v>45984</v>
      </c>
      <c r="B122" s="3" t="s">
        <v>9</v>
      </c>
      <c r="C122" s="3" t="s">
        <v>10</v>
      </c>
      <c r="D122" s="3" t="s">
        <v>11</v>
      </c>
      <c r="E122" s="4" t="n">
        <v>3500</v>
      </c>
      <c r="F122" s="5" t="s">
        <v>12</v>
      </c>
      <c r="G122" s="5" t="s">
        <v>13</v>
      </c>
      <c r="H122" s="5" t="s">
        <v>14</v>
      </c>
      <c r="I122" s="3"/>
    </row>
    <row r="123" customFormat="false" ht="21.75" hidden="false" customHeight="true" outlineLevel="0" collapsed="false">
      <c r="A123" s="2" t="n">
        <v>45988</v>
      </c>
      <c r="B123" s="3" t="s">
        <v>38</v>
      </c>
      <c r="C123" s="3" t="s">
        <v>39</v>
      </c>
      <c r="D123" s="3" t="s">
        <v>40</v>
      </c>
      <c r="E123" s="4" t="n">
        <v>385</v>
      </c>
      <c r="F123" s="5" t="s">
        <v>21</v>
      </c>
      <c r="G123" s="5" t="s">
        <v>13</v>
      </c>
      <c r="H123" s="5" t="s">
        <v>14</v>
      </c>
      <c r="I123" s="3"/>
    </row>
    <row r="124" customFormat="false" ht="21.75" hidden="false" customHeight="true" outlineLevel="0" collapsed="false">
      <c r="A124" s="2" t="n">
        <v>45991</v>
      </c>
      <c r="B124" s="3" t="s">
        <v>26</v>
      </c>
      <c r="C124" s="3" t="s">
        <v>23</v>
      </c>
      <c r="D124" s="3" t="s">
        <v>138</v>
      </c>
      <c r="E124" s="4" t="n">
        <v>8500</v>
      </c>
      <c r="F124" s="5" t="s">
        <v>25</v>
      </c>
      <c r="G124" s="5" t="s">
        <v>13</v>
      </c>
      <c r="H124" s="5" t="s">
        <v>14</v>
      </c>
      <c r="I124" s="3"/>
    </row>
    <row r="125" customFormat="false" ht="21.75" hidden="false" customHeight="true" outlineLevel="0" collapsed="false">
      <c r="A125" s="2" t="n">
        <v>45993</v>
      </c>
      <c r="B125" s="3" t="s">
        <v>9</v>
      </c>
      <c r="C125" s="3" t="s">
        <v>10</v>
      </c>
      <c r="D125" s="3" t="s">
        <v>11</v>
      </c>
      <c r="E125" s="4" t="n">
        <v>3900</v>
      </c>
      <c r="F125" s="5" t="s">
        <v>12</v>
      </c>
      <c r="G125" s="5" t="s">
        <v>13</v>
      </c>
      <c r="H125" s="5" t="s">
        <v>14</v>
      </c>
      <c r="I125" s="3" t="s">
        <v>139</v>
      </c>
    </row>
    <row r="126" customFormat="false" ht="21.75" hidden="false" customHeight="true" outlineLevel="0" collapsed="false">
      <c r="A126" s="2" t="n">
        <v>45995</v>
      </c>
      <c r="B126" s="3" t="s">
        <v>15</v>
      </c>
      <c r="C126" s="3" t="s">
        <v>16</v>
      </c>
      <c r="D126" s="3" t="s">
        <v>140</v>
      </c>
      <c r="E126" s="4" t="n">
        <v>3500</v>
      </c>
      <c r="F126" s="5" t="s">
        <v>12</v>
      </c>
      <c r="G126" s="5" t="s">
        <v>13</v>
      </c>
      <c r="H126" s="5" t="s">
        <v>14</v>
      </c>
      <c r="I126" s="3" t="s">
        <v>141</v>
      </c>
    </row>
    <row r="127" customFormat="false" ht="21.75" hidden="false" customHeight="true" outlineLevel="0" collapsed="false">
      <c r="A127" s="2" t="n">
        <v>45998</v>
      </c>
      <c r="B127" s="3" t="s">
        <v>18</v>
      </c>
      <c r="C127" s="3" t="s">
        <v>19</v>
      </c>
      <c r="D127" s="3" t="s">
        <v>142</v>
      </c>
      <c r="E127" s="4" t="n">
        <v>550</v>
      </c>
      <c r="F127" s="5" t="s">
        <v>21</v>
      </c>
      <c r="G127" s="5" t="s">
        <v>13</v>
      </c>
      <c r="H127" s="5" t="s">
        <v>14</v>
      </c>
      <c r="I127" s="3"/>
    </row>
    <row r="128" customFormat="false" ht="21.75" hidden="false" customHeight="true" outlineLevel="0" collapsed="false">
      <c r="A128" s="2" t="n">
        <v>46000</v>
      </c>
      <c r="B128" s="3" t="s">
        <v>9</v>
      </c>
      <c r="C128" s="3" t="s">
        <v>10</v>
      </c>
      <c r="D128" s="3" t="s">
        <v>11</v>
      </c>
      <c r="E128" s="4" t="n">
        <v>4100</v>
      </c>
      <c r="F128" s="5" t="s">
        <v>12</v>
      </c>
      <c r="G128" s="5" t="s">
        <v>13</v>
      </c>
      <c r="H128" s="5" t="s">
        <v>14</v>
      </c>
      <c r="I128" s="3" t="s">
        <v>92</v>
      </c>
    </row>
    <row r="129" customFormat="false" ht="21.75" hidden="false" customHeight="true" outlineLevel="0" collapsed="false">
      <c r="A129" s="2" t="n">
        <v>46002</v>
      </c>
      <c r="B129" s="3" t="s">
        <v>22</v>
      </c>
      <c r="C129" s="3" t="s">
        <v>23</v>
      </c>
      <c r="D129" s="3" t="s">
        <v>143</v>
      </c>
      <c r="E129" s="4" t="n">
        <v>1350</v>
      </c>
      <c r="F129" s="5" t="s">
        <v>25</v>
      </c>
      <c r="G129" s="5" t="s">
        <v>13</v>
      </c>
      <c r="H129" s="5" t="s">
        <v>14</v>
      </c>
      <c r="I129" s="3"/>
    </row>
    <row r="130" customFormat="false" ht="21.75" hidden="false" customHeight="true" outlineLevel="0" collapsed="false">
      <c r="A130" s="2" t="n">
        <v>46005</v>
      </c>
      <c r="B130" s="3" t="s">
        <v>28</v>
      </c>
      <c r="C130" s="3" t="s">
        <v>29</v>
      </c>
      <c r="D130" s="3" t="s">
        <v>144</v>
      </c>
      <c r="E130" s="4" t="n">
        <v>900</v>
      </c>
      <c r="F130" s="5" t="s">
        <v>21</v>
      </c>
      <c r="G130" s="5" t="s">
        <v>13</v>
      </c>
      <c r="H130" s="5" t="s">
        <v>14</v>
      </c>
      <c r="I130" s="3"/>
    </row>
    <row r="131" customFormat="false" ht="21.75" hidden="false" customHeight="true" outlineLevel="0" collapsed="false">
      <c r="A131" s="2" t="n">
        <v>46007</v>
      </c>
      <c r="B131" s="3" t="s">
        <v>9</v>
      </c>
      <c r="C131" s="3" t="s">
        <v>10</v>
      </c>
      <c r="D131" s="3" t="s">
        <v>11</v>
      </c>
      <c r="E131" s="4" t="n">
        <v>4200</v>
      </c>
      <c r="F131" s="5" t="s">
        <v>12</v>
      </c>
      <c r="G131" s="5" t="s">
        <v>13</v>
      </c>
      <c r="H131" s="5" t="s">
        <v>14</v>
      </c>
      <c r="I131" s="3" t="s">
        <v>145</v>
      </c>
    </row>
    <row r="132" customFormat="false" ht="21.75" hidden="false" customHeight="true" outlineLevel="0" collapsed="false">
      <c r="A132" s="2" t="n">
        <v>46008</v>
      </c>
      <c r="B132" s="3" t="s">
        <v>146</v>
      </c>
      <c r="C132" s="3" t="s">
        <v>71</v>
      </c>
      <c r="D132" s="3" t="s">
        <v>147</v>
      </c>
      <c r="E132" s="4" t="n">
        <v>350</v>
      </c>
      <c r="F132" s="5" t="s">
        <v>37</v>
      </c>
      <c r="G132" s="5" t="s">
        <v>13</v>
      </c>
      <c r="H132" s="5" t="s">
        <v>14</v>
      </c>
      <c r="I132" s="3"/>
    </row>
    <row r="133" customFormat="false" ht="21.75" hidden="false" customHeight="true" outlineLevel="0" collapsed="false">
      <c r="A133" s="2" t="n">
        <v>46010</v>
      </c>
      <c r="B133" s="3" t="s">
        <v>34</v>
      </c>
      <c r="C133" s="3" t="s">
        <v>35</v>
      </c>
      <c r="D133" s="3" t="s">
        <v>148</v>
      </c>
      <c r="E133" s="4" t="n">
        <v>320</v>
      </c>
      <c r="F133" s="5" t="s">
        <v>37</v>
      </c>
      <c r="G133" s="5" t="s">
        <v>13</v>
      </c>
      <c r="H133" s="5" t="s">
        <v>14</v>
      </c>
      <c r="I133" s="3"/>
    </row>
    <row r="134" customFormat="false" ht="21.75" hidden="false" customHeight="true" outlineLevel="0" collapsed="false">
      <c r="A134" s="2" t="n">
        <v>46012</v>
      </c>
      <c r="B134" s="3" t="s">
        <v>67</v>
      </c>
      <c r="C134" s="3" t="s">
        <v>68</v>
      </c>
      <c r="D134" s="3" t="s">
        <v>149</v>
      </c>
      <c r="E134" s="4" t="n">
        <v>1850</v>
      </c>
      <c r="F134" s="5" t="s">
        <v>12</v>
      </c>
      <c r="G134" s="5" t="s">
        <v>13</v>
      </c>
      <c r="H134" s="5" t="s">
        <v>14</v>
      </c>
      <c r="I134" s="3" t="s">
        <v>150</v>
      </c>
    </row>
    <row r="135" customFormat="false" ht="21.75" hidden="false" customHeight="true" outlineLevel="0" collapsed="false">
      <c r="A135" s="2" t="n">
        <v>46014</v>
      </c>
      <c r="B135" s="3" t="s">
        <v>9</v>
      </c>
      <c r="C135" s="3" t="s">
        <v>10</v>
      </c>
      <c r="D135" s="3" t="s">
        <v>11</v>
      </c>
      <c r="E135" s="4" t="n">
        <v>3800</v>
      </c>
      <c r="F135" s="5" t="s">
        <v>12</v>
      </c>
      <c r="G135" s="5" t="s">
        <v>13</v>
      </c>
      <c r="H135" s="5" t="s">
        <v>14</v>
      </c>
      <c r="I135" s="3"/>
    </row>
    <row r="136" customFormat="false" ht="21.75" hidden="false" customHeight="true" outlineLevel="0" collapsed="false">
      <c r="A136" s="2" t="n">
        <v>46018</v>
      </c>
      <c r="B136" s="3" t="s">
        <v>38</v>
      </c>
      <c r="C136" s="3" t="s">
        <v>39</v>
      </c>
      <c r="D136" s="3" t="s">
        <v>40</v>
      </c>
      <c r="E136" s="4" t="n">
        <v>385</v>
      </c>
      <c r="F136" s="5" t="s">
        <v>21</v>
      </c>
      <c r="G136" s="5" t="s">
        <v>13</v>
      </c>
      <c r="H136" s="5" t="s">
        <v>14</v>
      </c>
      <c r="I136" s="3"/>
    </row>
    <row r="137" customFormat="false" ht="21.75" hidden="false" customHeight="true" outlineLevel="0" collapsed="false">
      <c r="A137" s="2" t="n">
        <v>46020</v>
      </c>
      <c r="B137" s="3" t="s">
        <v>151</v>
      </c>
      <c r="C137" s="3" t="s">
        <v>71</v>
      </c>
      <c r="D137" s="3" t="s">
        <v>152</v>
      </c>
      <c r="E137" s="4" t="n">
        <v>600</v>
      </c>
      <c r="F137" s="5" t="s">
        <v>37</v>
      </c>
      <c r="G137" s="5" t="s">
        <v>13</v>
      </c>
      <c r="H137" s="5" t="s">
        <v>14</v>
      </c>
      <c r="I137" s="3"/>
    </row>
    <row r="138" customFormat="false" ht="21.75" hidden="false" customHeight="true" outlineLevel="0" collapsed="false">
      <c r="A138" s="2"/>
      <c r="B138" s="3"/>
      <c r="C138" s="3"/>
      <c r="D138" s="3"/>
      <c r="E138" s="4"/>
      <c r="F138" s="5"/>
      <c r="G138" s="5"/>
      <c r="H138" s="5"/>
      <c r="I138" s="3"/>
    </row>
    <row r="139" customFormat="false" ht="21.75" hidden="false" customHeight="true" outlineLevel="0" collapsed="false">
      <c r="A139" s="2"/>
      <c r="B139" s="3"/>
      <c r="C139" s="3"/>
      <c r="D139" s="3"/>
      <c r="E139" s="4"/>
      <c r="F139" s="5"/>
      <c r="G139" s="5"/>
      <c r="H139" s="5"/>
      <c r="I139" s="3"/>
    </row>
    <row r="140" customFormat="false" ht="21.75" hidden="false" customHeight="true" outlineLevel="0" collapsed="false">
      <c r="A140" s="2"/>
      <c r="B140" s="3"/>
      <c r="C140" s="3"/>
      <c r="D140" s="3"/>
      <c r="E140" s="4"/>
      <c r="F140" s="5"/>
      <c r="G140" s="5"/>
      <c r="H140" s="5"/>
      <c r="I140" s="3"/>
    </row>
    <row r="141" customFormat="false" ht="21.75" hidden="false" customHeight="true" outlineLevel="0" collapsed="false">
      <c r="A141" s="2"/>
      <c r="B141" s="3"/>
      <c r="C141" s="3"/>
      <c r="D141" s="3"/>
      <c r="E141" s="4"/>
      <c r="F141" s="5"/>
      <c r="G141" s="5"/>
      <c r="H141" s="5"/>
      <c r="I141" s="3"/>
    </row>
    <row r="142" customFormat="false" ht="21.75" hidden="false" customHeight="true" outlineLevel="0" collapsed="false">
      <c r="A142" s="2"/>
      <c r="B142" s="3"/>
      <c r="C142" s="3"/>
      <c r="D142" s="3"/>
      <c r="E142" s="4"/>
      <c r="F142" s="5"/>
      <c r="G142" s="5"/>
      <c r="H142" s="5"/>
      <c r="I142" s="3"/>
    </row>
    <row r="143" customFormat="false" ht="21.75" hidden="false" customHeight="true" outlineLevel="0" collapsed="false">
      <c r="A143" s="2"/>
      <c r="B143" s="3"/>
      <c r="C143" s="3"/>
      <c r="D143" s="3"/>
      <c r="E143" s="4"/>
      <c r="F143" s="5"/>
      <c r="G143" s="5"/>
      <c r="H143" s="5"/>
      <c r="I143" s="3"/>
    </row>
    <row r="144" customFormat="false" ht="21.75" hidden="false" customHeight="true" outlineLevel="0" collapsed="false">
      <c r="A144" s="2"/>
      <c r="B144" s="3"/>
      <c r="C144" s="3"/>
      <c r="D144" s="3"/>
      <c r="E144" s="4"/>
      <c r="F144" s="5"/>
      <c r="G144" s="5"/>
      <c r="H144" s="5"/>
      <c r="I144" s="3"/>
    </row>
    <row r="145" customFormat="false" ht="21.75" hidden="false" customHeight="true" outlineLevel="0" collapsed="false">
      <c r="A145" s="2"/>
      <c r="B145" s="3"/>
      <c r="C145" s="3"/>
      <c r="D145" s="3"/>
      <c r="E145" s="4"/>
      <c r="F145" s="5"/>
      <c r="G145" s="5"/>
      <c r="H145" s="5"/>
      <c r="I145" s="3"/>
    </row>
    <row r="146" customFormat="false" ht="21.75" hidden="false" customHeight="true" outlineLevel="0" collapsed="false">
      <c r="A146" s="2"/>
      <c r="B146" s="3"/>
      <c r="C146" s="3"/>
      <c r="D146" s="3"/>
      <c r="E146" s="4"/>
      <c r="F146" s="5"/>
      <c r="G146" s="5"/>
      <c r="H146" s="5"/>
      <c r="I146" s="3"/>
    </row>
    <row r="147" customFormat="false" ht="21.75" hidden="false" customHeight="true" outlineLevel="0" collapsed="false">
      <c r="A147" s="2"/>
      <c r="B147" s="3"/>
      <c r="C147" s="3"/>
      <c r="D147" s="3"/>
      <c r="E147" s="4"/>
      <c r="F147" s="5"/>
      <c r="G147" s="5"/>
      <c r="H147" s="5"/>
      <c r="I147" s="3"/>
    </row>
    <row r="148" customFormat="false" ht="21.75" hidden="false" customHeight="true" outlineLevel="0" collapsed="false">
      <c r="A148" s="2"/>
      <c r="B148" s="3"/>
      <c r="C148" s="3"/>
      <c r="D148" s="3"/>
      <c r="E148" s="4"/>
      <c r="F148" s="5"/>
      <c r="G148" s="5"/>
      <c r="H148" s="5"/>
      <c r="I148" s="3"/>
    </row>
    <row r="149" customFormat="false" ht="21.75" hidden="false" customHeight="true" outlineLevel="0" collapsed="false">
      <c r="A149" s="2"/>
      <c r="B149" s="3"/>
      <c r="C149" s="3"/>
      <c r="D149" s="3"/>
      <c r="E149" s="4"/>
      <c r="F149" s="5"/>
      <c r="G149" s="5"/>
      <c r="H149" s="5"/>
      <c r="I149" s="3"/>
    </row>
    <row r="150" customFormat="false" ht="21.75" hidden="false" customHeight="true" outlineLevel="0" collapsed="false">
      <c r="A150" s="2"/>
      <c r="B150" s="3"/>
      <c r="C150" s="3"/>
      <c r="D150" s="3"/>
      <c r="E150" s="4"/>
      <c r="F150" s="5"/>
      <c r="G150" s="5"/>
      <c r="H150" s="5"/>
      <c r="I150" s="3"/>
    </row>
    <row r="151" customFormat="false" ht="21.75" hidden="false" customHeight="true" outlineLevel="0" collapsed="false">
      <c r="A151" s="2"/>
      <c r="B151" s="3"/>
      <c r="C151" s="3"/>
      <c r="D151" s="3"/>
      <c r="E151" s="4"/>
      <c r="F151" s="5"/>
      <c r="G151" s="5"/>
      <c r="H151" s="5"/>
      <c r="I151" s="3"/>
    </row>
  </sheetData>
  <dataValidations count="4">
    <dataValidation allowBlank="true" errorStyle="stop" operator="between" showDropDown="false" showErrorMessage="true" showInputMessage="true" sqref="C2:C151" type="list">
      <formula1>"Food &amp; Ingredients,Beverages &amp; Alcohol,Kitchen Equipment,Cleaning &amp; Sanitation,Uniforms &amp; Apparel,Marketing &amp; Advertising,Rent &amp; Utilities,Maintenance &amp; Repairs,Technology &amp; POS,Licenses &amp; Permits"</formula1>
      <formula2>0</formula2>
    </dataValidation>
    <dataValidation allowBlank="true" errorStyle="stop" operator="between" showDropDown="false" showErrorMessage="true" showInputMessage="true" sqref="F2:F151" type="list">
      <formula1>"Cash,Credit Card,Debit Card,Check,Bank Transfer,Corporate Card,Online Payment"</formula1>
      <formula2>0</formula2>
    </dataValidation>
    <dataValidation allowBlank="true" errorStyle="stop" operator="between" showDropDown="false" showErrorMessage="true" showInputMessage="true" sqref="G2:G151" type="list">
      <formula1>"Y,N"</formula1>
      <formula2>0</formula2>
    </dataValidation>
    <dataValidation allowBlank="true" errorStyle="stop" operator="between" showDropDown="false" showErrorMessage="true" showInputMessage="true" sqref="H2:H151" type="list">
      <formula1>"☑,☐"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U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13" min="2" style="0" width="16.66"/>
    <col collapsed="false" customWidth="true" hidden="false" outlineLevel="0" max="15" min="14" style="0" width="18.33"/>
    <col collapsed="false" customWidth="true" hidden="false" outlineLevel="0" max="17" min="16" style="0" width="16.66"/>
    <col collapsed="false" customWidth="true" hidden="false" outlineLevel="0" max="18" min="18" style="0" width="18.33"/>
    <col collapsed="false" customWidth="true" hidden="false" outlineLevel="0" max="20" min="20" style="0" width="19.17"/>
  </cols>
  <sheetData>
    <row r="1" customFormat="false" ht="30" hidden="false" customHeight="true" outlineLevel="0" collapsed="false">
      <c r="A1" s="1" t="s">
        <v>2</v>
      </c>
      <c r="B1" s="1" t="s">
        <v>153</v>
      </c>
      <c r="C1" s="1" t="s">
        <v>154</v>
      </c>
      <c r="D1" s="1" t="s">
        <v>155</v>
      </c>
      <c r="E1" s="1" t="s">
        <v>156</v>
      </c>
      <c r="F1" s="1" t="s">
        <v>157</v>
      </c>
      <c r="G1" s="1" t="s">
        <v>158</v>
      </c>
      <c r="H1" s="1" t="s">
        <v>159</v>
      </c>
      <c r="I1" s="1" t="s">
        <v>160</v>
      </c>
      <c r="J1" s="1" t="s">
        <v>161</v>
      </c>
      <c r="K1" s="1" t="s">
        <v>162</v>
      </c>
      <c r="L1" s="1" t="s">
        <v>163</v>
      </c>
      <c r="M1" s="1" t="s">
        <v>164</v>
      </c>
      <c r="N1" s="1" t="s">
        <v>165</v>
      </c>
      <c r="O1" s="1" t="s">
        <v>166</v>
      </c>
      <c r="P1" s="1" t="s">
        <v>167</v>
      </c>
      <c r="Q1" s="1" t="s">
        <v>168</v>
      </c>
      <c r="R1" s="1" t="s">
        <v>169</v>
      </c>
      <c r="T1" s="6" t="s">
        <v>170</v>
      </c>
      <c r="U1" s="7" t="n">
        <v>2025</v>
      </c>
    </row>
    <row r="2" customFormat="false" ht="24" hidden="false" customHeight="true" outlineLevel="0" collapsed="false">
      <c r="A2" s="8" t="s">
        <v>10</v>
      </c>
      <c r="B2" s="9" t="n">
        <f aca="false">SUMIFS('Expense Log'!E:E,'Expense Log'!C:C,$A2,'Expense Log'!A:A,"&gt;="&amp;DATE($U$1,1,1),'Expense Log'!A:A,"&lt;"&amp;DATE($U$1,2,1))</f>
        <v>10605</v>
      </c>
      <c r="C2" s="9" t="n">
        <f aca="false">SUMIFS('Expense Log'!E:E,'Expense Log'!C:C,$A2,'Expense Log'!A:A,"&gt;="&amp;DATE($U$1,2,1),'Expense Log'!A:A,"&lt;"&amp;DATE($U$1,3,1))</f>
        <v>12300</v>
      </c>
      <c r="D2" s="9" t="n">
        <f aca="false">SUMIFS('Expense Log'!E:E,'Expense Log'!C:C,$A2,'Expense Log'!A:A,"&gt;="&amp;DATE($U$1,3,1),'Expense Log'!A:A,"&lt;"&amp;DATE($U$1,4,1))</f>
        <v>12050</v>
      </c>
      <c r="E2" s="9" t="n">
        <f aca="false">SUMIFS('Expense Log'!E:E,'Expense Log'!C:C,$A2,'Expense Log'!A:A,"&gt;="&amp;DATE($U$1,4,1),'Expense Log'!A:A,"&lt;"&amp;DATE($U$1,5,1))</f>
        <v>12600</v>
      </c>
      <c r="F2" s="9" t="n">
        <f aca="false">SUMIFS('Expense Log'!E:E,'Expense Log'!C:C,$A2,'Expense Log'!A:A,"&gt;="&amp;DATE($U$1,5,1),'Expense Log'!A:A,"&lt;"&amp;DATE($U$1,6,1))</f>
        <v>13850</v>
      </c>
      <c r="G2" s="9" t="n">
        <f aca="false">SUMIFS('Expense Log'!E:E,'Expense Log'!C:C,$A2,'Expense Log'!A:A,"&gt;="&amp;DATE($U$1,6,1),'Expense Log'!A:A,"&lt;"&amp;DATE($U$1,7,1))</f>
        <v>14400</v>
      </c>
      <c r="H2" s="9" t="n">
        <f aca="false">SUMIFS('Expense Log'!E:E,'Expense Log'!C:C,$A2,'Expense Log'!A:A,"&gt;="&amp;DATE($U$1,7,1),'Expense Log'!A:A,"&lt;"&amp;DATE($U$1,8,1))</f>
        <v>14750</v>
      </c>
      <c r="I2" s="9" t="n">
        <f aca="false">SUMIFS('Expense Log'!E:E,'Expense Log'!C:C,$A2,'Expense Log'!A:A,"&gt;="&amp;DATE($U$1,8,1),'Expense Log'!A:A,"&lt;"&amp;DATE($U$1,9,1))</f>
        <v>14000</v>
      </c>
      <c r="J2" s="9" t="n">
        <f aca="false">SUMIFS('Expense Log'!E:E,'Expense Log'!C:C,$A2,'Expense Log'!A:A,"&gt;="&amp;DATE($U$1,9,1),'Expense Log'!A:A,"&lt;"&amp;DATE($U$1,10,1))</f>
        <v>12300</v>
      </c>
      <c r="K2" s="9" t="n">
        <f aca="false">SUMIFS('Expense Log'!E:E,'Expense Log'!C:C,$A2,'Expense Log'!A:A,"&gt;="&amp;DATE($U$1,10,1),'Expense Log'!A:A,"&lt;"&amp;DATE($U$1,11,1))</f>
        <v>12250</v>
      </c>
      <c r="L2" s="9" t="n">
        <f aca="false">SUMIFS('Expense Log'!E:E,'Expense Log'!C:C,$A2,'Expense Log'!A:A,"&gt;="&amp;DATE($U$1,11,1),'Expense Log'!A:A,"&lt;"&amp;DATE($U$1,12,1))</f>
        <v>14300</v>
      </c>
      <c r="M2" s="9" t="n">
        <f aca="false">SUMIFS('Expense Log'!E:E,'Expense Log'!C:C,$A2,'Expense Log'!A:A,"&gt;="&amp;DATE($U$1,12,1),'Expense Log'!A:A,"&lt;"&amp;DATE($U$1+1,1,1))</f>
        <v>16000</v>
      </c>
      <c r="N2" s="9" t="n">
        <f aca="false">SUM(B2:M2)</f>
        <v>159405</v>
      </c>
      <c r="O2" s="9" t="n">
        <f aca="false">IF(N2=0,0,N2/12)</f>
        <v>13283.75</v>
      </c>
      <c r="P2" s="10" t="n">
        <f aca="false">IF(N$12=0,0,N2/N$12)</f>
        <v>0.462868591837624</v>
      </c>
      <c r="Q2" s="11" t="n">
        <v>150000</v>
      </c>
      <c r="R2" s="9" t="n">
        <f aca="false">IF(Q2="","",Q2-N2)</f>
        <v>-9405</v>
      </c>
    </row>
    <row r="3" customFormat="false" ht="24" hidden="false" customHeight="true" outlineLevel="0" collapsed="false">
      <c r="A3" s="8" t="s">
        <v>16</v>
      </c>
      <c r="B3" s="9" t="n">
        <f aca="false">SUMIFS('Expense Log'!E:E,'Expense Log'!C:C,$A3,'Expense Log'!A:A,"&gt;="&amp;DATE($U$1,1,1),'Expense Log'!A:A,"&lt;"&amp;DATE($U$1,2,1))</f>
        <v>1920</v>
      </c>
      <c r="C3" s="9" t="n">
        <f aca="false">SUMIFS('Expense Log'!E:E,'Expense Log'!C:C,$A3,'Expense Log'!A:A,"&gt;="&amp;DATE($U$1,2,1),'Expense Log'!A:A,"&lt;"&amp;DATE($U$1,3,1))</f>
        <v>2800</v>
      </c>
      <c r="D3" s="9" t="n">
        <f aca="false">SUMIFS('Expense Log'!E:E,'Expense Log'!C:C,$A3,'Expense Log'!A:A,"&gt;="&amp;DATE($U$1,3,1),'Expense Log'!A:A,"&lt;"&amp;DATE($U$1,4,1))</f>
        <v>1750</v>
      </c>
      <c r="E3" s="9" t="n">
        <f aca="false">SUMIFS('Expense Log'!E:E,'Expense Log'!C:C,$A3,'Expense Log'!A:A,"&gt;="&amp;DATE($U$1,4,1),'Expense Log'!A:A,"&lt;"&amp;DATE($U$1,5,1))</f>
        <v>2100</v>
      </c>
      <c r="F3" s="9" t="n">
        <f aca="false">SUMIFS('Expense Log'!E:E,'Expense Log'!C:C,$A3,'Expense Log'!A:A,"&gt;="&amp;DATE($U$1,5,1),'Expense Log'!A:A,"&lt;"&amp;DATE($U$1,6,1))</f>
        <v>2350</v>
      </c>
      <c r="G3" s="9" t="n">
        <f aca="false">SUMIFS('Expense Log'!E:E,'Expense Log'!C:C,$A3,'Expense Log'!A:A,"&gt;="&amp;DATE($U$1,6,1),'Expense Log'!A:A,"&lt;"&amp;DATE($U$1,7,1))</f>
        <v>2600</v>
      </c>
      <c r="H3" s="9" t="n">
        <f aca="false">SUMIFS('Expense Log'!E:E,'Expense Log'!C:C,$A3,'Expense Log'!A:A,"&gt;="&amp;DATE($U$1,7,1),'Expense Log'!A:A,"&lt;"&amp;DATE($U$1,8,1))</f>
        <v>3100</v>
      </c>
      <c r="I3" s="9" t="n">
        <f aca="false">SUMIFS('Expense Log'!E:E,'Expense Log'!C:C,$A3,'Expense Log'!A:A,"&gt;="&amp;DATE($U$1,8,1),'Expense Log'!A:A,"&lt;"&amp;DATE($U$1,9,1))</f>
        <v>2200</v>
      </c>
      <c r="J3" s="9" t="n">
        <f aca="false">SUMIFS('Expense Log'!E:E,'Expense Log'!C:C,$A3,'Expense Log'!A:A,"&gt;="&amp;DATE($U$1,9,1),'Expense Log'!A:A,"&lt;"&amp;DATE($U$1,10,1))</f>
        <v>2050</v>
      </c>
      <c r="K3" s="9" t="n">
        <f aca="false">SUMIFS('Expense Log'!E:E,'Expense Log'!C:C,$A3,'Expense Log'!A:A,"&gt;="&amp;DATE($U$1,10,1),'Expense Log'!A:A,"&lt;"&amp;DATE($U$1,11,1))</f>
        <v>2300</v>
      </c>
      <c r="L3" s="9" t="n">
        <f aca="false">SUMIFS('Expense Log'!E:E,'Expense Log'!C:C,$A3,'Expense Log'!A:A,"&gt;="&amp;DATE($U$1,11,1),'Expense Log'!A:A,"&lt;"&amp;DATE($U$1,12,1))</f>
        <v>2800</v>
      </c>
      <c r="M3" s="9" t="n">
        <f aca="false">SUMIFS('Expense Log'!E:E,'Expense Log'!C:C,$A3,'Expense Log'!A:A,"&gt;="&amp;DATE($U$1,12,1),'Expense Log'!A:A,"&lt;"&amp;DATE($U$1+1,1,1))</f>
        <v>3500</v>
      </c>
      <c r="N3" s="9" t="n">
        <f aca="false">SUM(B3:M3)</f>
        <v>29470</v>
      </c>
      <c r="O3" s="9" t="n">
        <f aca="false">IF(N3=0,0,N3/12)</f>
        <v>2455.83333333333</v>
      </c>
      <c r="P3" s="10" t="n">
        <f aca="false">IF(N$12=0,0,N3/N$12)</f>
        <v>0.08557283273081</v>
      </c>
      <c r="Q3" s="11" t="n">
        <v>30000</v>
      </c>
      <c r="R3" s="9" t="n">
        <f aca="false">IF(Q3="","",Q3-N3)</f>
        <v>530</v>
      </c>
    </row>
    <row r="4" customFormat="false" ht="24" hidden="false" customHeight="true" outlineLevel="0" collapsed="false">
      <c r="A4" s="8" t="s">
        <v>68</v>
      </c>
      <c r="B4" s="9" t="n">
        <f aca="false">SUMIFS('Expense Log'!E:E,'Expense Log'!C:C,$A4,'Expense Log'!A:A,"&gt;="&amp;DATE($U$1,1,1),'Expense Log'!A:A,"&lt;"&amp;DATE($U$1,2,1))</f>
        <v>0</v>
      </c>
      <c r="C4" s="9" t="n">
        <f aca="false">SUMIFS('Expense Log'!E:E,'Expense Log'!C:C,$A4,'Expense Log'!A:A,"&gt;="&amp;DATE($U$1,2,1),'Expense Log'!A:A,"&lt;"&amp;DATE($U$1,3,1))</f>
        <v>0</v>
      </c>
      <c r="D4" s="9" t="n">
        <f aca="false">SUMIFS('Expense Log'!E:E,'Expense Log'!C:C,$A4,'Expense Log'!A:A,"&gt;="&amp;DATE($U$1,3,1),'Expense Log'!A:A,"&lt;"&amp;DATE($U$1,4,1))</f>
        <v>425</v>
      </c>
      <c r="E4" s="9" t="n">
        <f aca="false">SUMIFS('Expense Log'!E:E,'Expense Log'!C:C,$A4,'Expense Log'!A:A,"&gt;="&amp;DATE($U$1,4,1),'Expense Log'!A:A,"&lt;"&amp;DATE($U$1,5,1))</f>
        <v>3200</v>
      </c>
      <c r="F4" s="9" t="n">
        <f aca="false">SUMIFS('Expense Log'!E:E,'Expense Log'!C:C,$A4,'Expense Log'!A:A,"&gt;="&amp;DATE($U$1,5,1),'Expense Log'!A:A,"&lt;"&amp;DATE($U$1,6,1))</f>
        <v>0</v>
      </c>
      <c r="G4" s="9" t="n">
        <f aca="false">SUMIFS('Expense Log'!E:E,'Expense Log'!C:C,$A4,'Expense Log'!A:A,"&gt;="&amp;DATE($U$1,6,1),'Expense Log'!A:A,"&lt;"&amp;DATE($U$1,7,1))</f>
        <v>2850</v>
      </c>
      <c r="H4" s="9" t="n">
        <f aca="false">SUMIFS('Expense Log'!E:E,'Expense Log'!C:C,$A4,'Expense Log'!A:A,"&gt;="&amp;DATE($U$1,7,1),'Expense Log'!A:A,"&lt;"&amp;DATE($U$1,8,1))</f>
        <v>0</v>
      </c>
      <c r="I4" s="9" t="n">
        <f aca="false">SUMIFS('Expense Log'!E:E,'Expense Log'!C:C,$A4,'Expense Log'!A:A,"&gt;="&amp;DATE($U$1,8,1),'Expense Log'!A:A,"&lt;"&amp;DATE($U$1,9,1))</f>
        <v>0</v>
      </c>
      <c r="J4" s="9" t="n">
        <f aca="false">SUMIFS('Expense Log'!E:E,'Expense Log'!C:C,$A4,'Expense Log'!A:A,"&gt;="&amp;DATE($U$1,9,1),'Expense Log'!A:A,"&lt;"&amp;DATE($U$1,10,1))</f>
        <v>680</v>
      </c>
      <c r="K4" s="9" t="n">
        <f aca="false">SUMIFS('Expense Log'!E:E,'Expense Log'!C:C,$A4,'Expense Log'!A:A,"&gt;="&amp;DATE($U$1,10,1),'Expense Log'!A:A,"&lt;"&amp;DATE($U$1,11,1))</f>
        <v>0</v>
      </c>
      <c r="L4" s="9" t="n">
        <f aca="false">SUMIFS('Expense Log'!E:E,'Expense Log'!C:C,$A4,'Expense Log'!A:A,"&gt;="&amp;DATE($U$1,11,1),'Expense Log'!A:A,"&lt;"&amp;DATE($U$1,12,1))</f>
        <v>0</v>
      </c>
      <c r="M4" s="9" t="n">
        <f aca="false">SUMIFS('Expense Log'!E:E,'Expense Log'!C:C,$A4,'Expense Log'!A:A,"&gt;="&amp;DATE($U$1,12,1),'Expense Log'!A:A,"&lt;"&amp;DATE($U$1+1,1,1))</f>
        <v>1850</v>
      </c>
      <c r="N4" s="9" t="n">
        <f aca="false">SUM(B4:M4)</f>
        <v>9005</v>
      </c>
      <c r="O4" s="9" t="n">
        <f aca="false">IF(N4=0,0,N4/12)</f>
        <v>750.416666666667</v>
      </c>
      <c r="P4" s="10" t="n">
        <f aca="false">IF(N$12=0,0,N4/N$12)</f>
        <v>0.0261480610363401</v>
      </c>
      <c r="Q4" s="11" t="n">
        <v>10000</v>
      </c>
      <c r="R4" s="9" t="n">
        <f aca="false">IF(Q4="","",Q4-N4)</f>
        <v>995</v>
      </c>
    </row>
    <row r="5" customFormat="false" ht="24" hidden="false" customHeight="true" outlineLevel="0" collapsed="false">
      <c r="A5" s="8" t="s">
        <v>19</v>
      </c>
      <c r="B5" s="9" t="n">
        <f aca="false">SUMIFS('Expense Log'!E:E,'Expense Log'!C:C,$A5,'Expense Log'!A:A,"&gt;="&amp;DATE($U$1,1,1),'Expense Log'!A:A,"&lt;"&amp;DATE($U$1,2,1))</f>
        <v>385</v>
      </c>
      <c r="C5" s="9" t="n">
        <f aca="false">SUMIFS('Expense Log'!E:E,'Expense Log'!C:C,$A5,'Expense Log'!A:A,"&gt;="&amp;DATE($U$1,2,1),'Expense Log'!A:A,"&lt;"&amp;DATE($U$1,3,1))</f>
        <v>0</v>
      </c>
      <c r="D5" s="9" t="n">
        <f aca="false">SUMIFS('Expense Log'!E:E,'Expense Log'!C:C,$A5,'Expense Log'!A:A,"&gt;="&amp;DATE($U$1,3,1),'Expense Log'!A:A,"&lt;"&amp;DATE($U$1,4,1))</f>
        <v>620</v>
      </c>
      <c r="E5" s="9" t="n">
        <f aca="false">SUMIFS('Expense Log'!E:E,'Expense Log'!C:C,$A5,'Expense Log'!A:A,"&gt;="&amp;DATE($U$1,4,1),'Expense Log'!A:A,"&lt;"&amp;DATE($U$1,5,1))</f>
        <v>0</v>
      </c>
      <c r="F5" s="9" t="n">
        <f aca="false">SUMIFS('Expense Log'!E:E,'Expense Log'!C:C,$A5,'Expense Log'!A:A,"&gt;="&amp;DATE($U$1,5,1),'Expense Log'!A:A,"&lt;"&amp;DATE($U$1,6,1))</f>
        <v>395</v>
      </c>
      <c r="G5" s="9" t="n">
        <f aca="false">SUMIFS('Expense Log'!E:E,'Expense Log'!C:C,$A5,'Expense Log'!A:A,"&gt;="&amp;DATE($U$1,6,1),'Expense Log'!A:A,"&lt;"&amp;DATE($U$1,7,1))</f>
        <v>0</v>
      </c>
      <c r="H5" s="9" t="n">
        <f aca="false">SUMIFS('Expense Log'!E:E,'Expense Log'!C:C,$A5,'Expense Log'!A:A,"&gt;="&amp;DATE($U$1,7,1),'Expense Log'!A:A,"&lt;"&amp;DATE($U$1,8,1))</f>
        <v>520</v>
      </c>
      <c r="I5" s="9" t="n">
        <f aca="false">SUMIFS('Expense Log'!E:E,'Expense Log'!C:C,$A5,'Expense Log'!A:A,"&gt;="&amp;DATE($U$1,8,1),'Expense Log'!A:A,"&lt;"&amp;DATE($U$1,9,1))</f>
        <v>0</v>
      </c>
      <c r="J5" s="9" t="n">
        <f aca="false">SUMIFS('Expense Log'!E:E,'Expense Log'!C:C,$A5,'Expense Log'!A:A,"&gt;="&amp;DATE($U$1,9,1),'Expense Log'!A:A,"&lt;"&amp;DATE($U$1,10,1))</f>
        <v>680</v>
      </c>
      <c r="K5" s="9" t="n">
        <f aca="false">SUMIFS('Expense Log'!E:E,'Expense Log'!C:C,$A5,'Expense Log'!A:A,"&gt;="&amp;DATE($U$1,10,1),'Expense Log'!A:A,"&lt;"&amp;DATE($U$1,11,1))</f>
        <v>390</v>
      </c>
      <c r="L5" s="9" t="n">
        <f aca="false">SUMIFS('Expense Log'!E:E,'Expense Log'!C:C,$A5,'Expense Log'!A:A,"&gt;="&amp;DATE($U$1,11,1),'Expense Log'!A:A,"&lt;"&amp;DATE($U$1,12,1))</f>
        <v>0</v>
      </c>
      <c r="M5" s="9" t="n">
        <f aca="false">SUMIFS('Expense Log'!E:E,'Expense Log'!C:C,$A5,'Expense Log'!A:A,"&gt;="&amp;DATE($U$1,12,1),'Expense Log'!A:A,"&lt;"&amp;DATE($U$1+1,1,1))</f>
        <v>550</v>
      </c>
      <c r="N5" s="9" t="n">
        <f aca="false">SUM(B5:M5)</f>
        <v>3540</v>
      </c>
      <c r="O5" s="9" t="n">
        <f aca="false">IF(N5=0,0,N5/12)</f>
        <v>295</v>
      </c>
      <c r="P5" s="10" t="n">
        <f aca="false">IF(N$12=0,0,N5/N$12)</f>
        <v>0.0102791933446579</v>
      </c>
      <c r="Q5" s="11" t="n">
        <v>5000</v>
      </c>
      <c r="R5" s="9" t="n">
        <f aca="false">IF(Q5="","",Q5-N5)</f>
        <v>1460</v>
      </c>
    </row>
    <row r="6" customFormat="false" ht="24" hidden="false" customHeight="true" outlineLevel="0" collapsed="false">
      <c r="A6" s="8" t="s">
        <v>47</v>
      </c>
      <c r="B6" s="9" t="n">
        <f aca="false">SUMIFS('Expense Log'!E:E,'Expense Log'!C:C,$A6,'Expense Log'!A:A,"&gt;="&amp;DATE($U$1,1,1),'Expense Log'!A:A,"&lt;"&amp;DATE($U$1,2,1))</f>
        <v>0</v>
      </c>
      <c r="C6" s="9" t="n">
        <f aca="false">SUMIFS('Expense Log'!E:E,'Expense Log'!C:C,$A6,'Expense Log'!A:A,"&gt;="&amp;DATE($U$1,2,1),'Expense Log'!A:A,"&lt;"&amp;DATE($U$1,3,1))</f>
        <v>480</v>
      </c>
      <c r="D6" s="9" t="n">
        <f aca="false">SUMIFS('Expense Log'!E:E,'Expense Log'!C:C,$A6,'Expense Log'!A:A,"&gt;="&amp;DATE($U$1,3,1),'Expense Log'!A:A,"&lt;"&amp;DATE($U$1,4,1))</f>
        <v>0</v>
      </c>
      <c r="E6" s="9" t="n">
        <f aca="false">SUMIFS('Expense Log'!E:E,'Expense Log'!C:C,$A6,'Expense Log'!A:A,"&gt;="&amp;DATE($U$1,4,1),'Expense Log'!A:A,"&lt;"&amp;DATE($U$1,5,1))</f>
        <v>0</v>
      </c>
      <c r="F6" s="9" t="n">
        <f aca="false">SUMIFS('Expense Log'!E:E,'Expense Log'!C:C,$A6,'Expense Log'!A:A,"&gt;="&amp;DATE($U$1,5,1),'Expense Log'!A:A,"&lt;"&amp;DATE($U$1,6,1))</f>
        <v>960</v>
      </c>
      <c r="G6" s="9" t="n">
        <f aca="false">SUMIFS('Expense Log'!E:E,'Expense Log'!C:C,$A6,'Expense Log'!A:A,"&gt;="&amp;DATE($U$1,6,1),'Expense Log'!A:A,"&lt;"&amp;DATE($U$1,7,1))</f>
        <v>0</v>
      </c>
      <c r="H6" s="9" t="n">
        <f aca="false">SUMIFS('Expense Log'!E:E,'Expense Log'!C:C,$A6,'Expense Log'!A:A,"&gt;="&amp;DATE($U$1,7,1),'Expense Log'!A:A,"&lt;"&amp;DATE($U$1,8,1))</f>
        <v>0</v>
      </c>
      <c r="I6" s="9" t="n">
        <f aca="false">SUMIFS('Expense Log'!E:E,'Expense Log'!C:C,$A6,'Expense Log'!A:A,"&gt;="&amp;DATE($U$1,8,1),'Expense Log'!A:A,"&lt;"&amp;DATE($U$1,9,1))</f>
        <v>340</v>
      </c>
      <c r="J6" s="9" t="n">
        <f aca="false">SUMIFS('Expense Log'!E:E,'Expense Log'!C:C,$A6,'Expense Log'!A:A,"&gt;="&amp;DATE($U$1,9,1),'Expense Log'!A:A,"&lt;"&amp;DATE($U$1,10,1))</f>
        <v>0</v>
      </c>
      <c r="K6" s="9" t="n">
        <f aca="false">SUMIFS('Expense Log'!E:E,'Expense Log'!C:C,$A6,'Expense Log'!A:A,"&gt;="&amp;DATE($U$1,10,1),'Expense Log'!A:A,"&lt;"&amp;DATE($U$1,11,1))</f>
        <v>0</v>
      </c>
      <c r="L6" s="9" t="n">
        <f aca="false">SUMIFS('Expense Log'!E:E,'Expense Log'!C:C,$A6,'Expense Log'!A:A,"&gt;="&amp;DATE($U$1,11,1),'Expense Log'!A:A,"&lt;"&amp;DATE($U$1,12,1))</f>
        <v>520</v>
      </c>
      <c r="M6" s="9" t="n">
        <f aca="false">SUMIFS('Expense Log'!E:E,'Expense Log'!C:C,$A6,'Expense Log'!A:A,"&gt;="&amp;DATE($U$1,12,1),'Expense Log'!A:A,"&lt;"&amp;DATE($U$1+1,1,1))</f>
        <v>0</v>
      </c>
      <c r="N6" s="9" t="n">
        <f aca="false">SUM(B6:M6)</f>
        <v>2300</v>
      </c>
      <c r="O6" s="9" t="n">
        <f aca="false">IF(N6=0,0,N6/12)</f>
        <v>191.666666666667</v>
      </c>
      <c r="P6" s="10" t="n">
        <f aca="false">IF(N$12=0,0,N6/N$12)</f>
        <v>0.0066785719470941</v>
      </c>
      <c r="Q6" s="11" t="n">
        <v>3000</v>
      </c>
      <c r="R6" s="9" t="n">
        <f aca="false">IF(Q6="","",Q6-N6)</f>
        <v>700</v>
      </c>
    </row>
    <row r="7" customFormat="false" ht="24" hidden="false" customHeight="true" outlineLevel="0" collapsed="false">
      <c r="A7" s="8" t="s">
        <v>29</v>
      </c>
      <c r="B7" s="9" t="n">
        <f aca="false">SUMIFS('Expense Log'!E:E,'Expense Log'!C:C,$A7,'Expense Log'!A:A,"&gt;="&amp;DATE($U$1,1,1),'Expense Log'!A:A,"&lt;"&amp;DATE($U$1,2,1))</f>
        <v>650</v>
      </c>
      <c r="C7" s="9" t="n">
        <f aca="false">SUMIFS('Expense Log'!E:E,'Expense Log'!C:C,$A7,'Expense Log'!A:A,"&gt;="&amp;DATE($U$1,2,1),'Expense Log'!A:A,"&lt;"&amp;DATE($U$1,3,1))</f>
        <v>770</v>
      </c>
      <c r="D7" s="9" t="n">
        <f aca="false">SUMIFS('Expense Log'!E:E,'Expense Log'!C:C,$A7,'Expense Log'!A:A,"&gt;="&amp;DATE($U$1,3,1),'Expense Log'!A:A,"&lt;"&amp;DATE($U$1,4,1))</f>
        <v>1500</v>
      </c>
      <c r="E7" s="9" t="n">
        <f aca="false">SUMIFS('Expense Log'!E:E,'Expense Log'!C:C,$A7,'Expense Log'!A:A,"&gt;="&amp;DATE($U$1,4,1),'Expense Log'!A:A,"&lt;"&amp;DATE($U$1,5,1))</f>
        <v>800</v>
      </c>
      <c r="F7" s="9" t="n">
        <f aca="false">SUMIFS('Expense Log'!E:E,'Expense Log'!C:C,$A7,'Expense Log'!A:A,"&gt;="&amp;DATE($U$1,5,1),'Expense Log'!A:A,"&lt;"&amp;DATE($U$1,6,1))</f>
        <v>550</v>
      </c>
      <c r="G7" s="9" t="n">
        <f aca="false">SUMIFS('Expense Log'!E:E,'Expense Log'!C:C,$A7,'Expense Log'!A:A,"&gt;="&amp;DATE($U$1,6,1),'Expense Log'!A:A,"&lt;"&amp;DATE($U$1,7,1))</f>
        <v>1200</v>
      </c>
      <c r="H7" s="9" t="n">
        <f aca="false">SUMIFS('Expense Log'!E:E,'Expense Log'!C:C,$A7,'Expense Log'!A:A,"&gt;="&amp;DATE($U$1,7,1),'Expense Log'!A:A,"&lt;"&amp;DATE($U$1,8,1))</f>
        <v>750</v>
      </c>
      <c r="I7" s="9" t="n">
        <f aca="false">SUMIFS('Expense Log'!E:E,'Expense Log'!C:C,$A7,'Expense Log'!A:A,"&gt;="&amp;DATE($U$1,8,1),'Expense Log'!A:A,"&lt;"&amp;DATE($U$1,9,1))</f>
        <v>450</v>
      </c>
      <c r="J7" s="9" t="n">
        <f aca="false">SUMIFS('Expense Log'!E:E,'Expense Log'!C:C,$A7,'Expense Log'!A:A,"&gt;="&amp;DATE($U$1,9,1),'Expense Log'!A:A,"&lt;"&amp;DATE($U$1,10,1))</f>
        <v>1500</v>
      </c>
      <c r="K7" s="9" t="n">
        <f aca="false">SUMIFS('Expense Log'!E:E,'Expense Log'!C:C,$A7,'Expense Log'!A:A,"&gt;="&amp;DATE($U$1,10,1),'Expense Log'!A:A,"&lt;"&amp;DATE($U$1,11,1))</f>
        <v>600</v>
      </c>
      <c r="L7" s="9" t="n">
        <f aca="false">SUMIFS('Expense Log'!E:E,'Expense Log'!C:C,$A7,'Expense Log'!A:A,"&gt;="&amp;DATE($U$1,11,1),'Expense Log'!A:A,"&lt;"&amp;DATE($U$1,12,1))</f>
        <v>1800</v>
      </c>
      <c r="M7" s="9" t="n">
        <f aca="false">SUMIFS('Expense Log'!E:E,'Expense Log'!C:C,$A7,'Expense Log'!A:A,"&gt;="&amp;DATE($U$1,12,1),'Expense Log'!A:A,"&lt;"&amp;DATE($U$1+1,1,1))</f>
        <v>900</v>
      </c>
      <c r="N7" s="9" t="n">
        <f aca="false">SUM(B7:M7)</f>
        <v>11470</v>
      </c>
      <c r="O7" s="9" t="n">
        <f aca="false">IF(N7=0,0,N7/12)</f>
        <v>955.833333333333</v>
      </c>
      <c r="P7" s="10" t="n">
        <f aca="false">IF(N$12=0,0,N7/N$12)</f>
        <v>0.0333057479274649</v>
      </c>
      <c r="Q7" s="11" t="n">
        <v>12000</v>
      </c>
      <c r="R7" s="9" t="n">
        <f aca="false">IF(Q7="","",Q7-N7)</f>
        <v>530</v>
      </c>
    </row>
    <row r="8" customFormat="false" ht="24" hidden="false" customHeight="true" outlineLevel="0" collapsed="false">
      <c r="A8" s="8" t="s">
        <v>23</v>
      </c>
      <c r="B8" s="9" t="n">
        <f aca="false">SUMIFS('Expense Log'!E:E,'Expense Log'!C:C,$A8,'Expense Log'!A:A,"&gt;="&amp;DATE($U$1,1,1),'Expense Log'!A:A,"&lt;"&amp;DATE($U$1,2,1))</f>
        <v>18450</v>
      </c>
      <c r="C8" s="9" t="n">
        <f aca="false">SUMIFS('Expense Log'!E:E,'Expense Log'!C:C,$A8,'Expense Log'!A:A,"&gt;="&amp;DATE($U$1,2,1),'Expense Log'!A:A,"&lt;"&amp;DATE($U$1,3,1))</f>
        <v>9880</v>
      </c>
      <c r="D8" s="9" t="n">
        <f aca="false">SUMIFS('Expense Log'!E:E,'Expense Log'!C:C,$A8,'Expense Log'!A:A,"&gt;="&amp;DATE($U$1,3,1),'Expense Log'!A:A,"&lt;"&amp;DATE($U$1,4,1))</f>
        <v>9820</v>
      </c>
      <c r="E8" s="9" t="n">
        <f aca="false">SUMIFS('Expense Log'!E:E,'Expense Log'!C:C,$A8,'Expense Log'!A:A,"&gt;="&amp;DATE($U$1,4,1),'Expense Log'!A:A,"&lt;"&amp;DATE($U$1,5,1))</f>
        <v>9780</v>
      </c>
      <c r="F8" s="9" t="n">
        <f aca="false">SUMIFS('Expense Log'!E:E,'Expense Log'!C:C,$A8,'Expense Log'!A:A,"&gt;="&amp;DATE($U$1,5,1),'Expense Log'!A:A,"&lt;"&amp;DATE($U$1,6,1))</f>
        <v>10020</v>
      </c>
      <c r="G8" s="9" t="n">
        <f aca="false">SUMIFS('Expense Log'!E:E,'Expense Log'!C:C,$A8,'Expense Log'!A:A,"&gt;="&amp;DATE($U$1,6,1),'Expense Log'!A:A,"&lt;"&amp;DATE($U$1,7,1))</f>
        <v>10280</v>
      </c>
      <c r="H8" s="9" t="n">
        <f aca="false">SUMIFS('Expense Log'!E:E,'Expense Log'!C:C,$A8,'Expense Log'!A:A,"&gt;="&amp;DATE($U$1,7,1),'Expense Log'!A:A,"&lt;"&amp;DATE($U$1,8,1))</f>
        <v>10350</v>
      </c>
      <c r="I8" s="9" t="n">
        <f aca="false">SUMIFS('Expense Log'!E:E,'Expense Log'!C:C,$A8,'Expense Log'!A:A,"&gt;="&amp;DATE($U$1,8,1),'Expense Log'!A:A,"&lt;"&amp;DATE($U$1,9,1))</f>
        <v>10250</v>
      </c>
      <c r="J8" s="9" t="n">
        <f aca="false">SUMIFS('Expense Log'!E:E,'Expense Log'!C:C,$A8,'Expense Log'!A:A,"&gt;="&amp;DATE($U$1,9,1),'Expense Log'!A:A,"&lt;"&amp;DATE($U$1,10,1))</f>
        <v>9980</v>
      </c>
      <c r="K8" s="9" t="n">
        <f aca="false">SUMIFS('Expense Log'!E:E,'Expense Log'!C:C,$A8,'Expense Log'!A:A,"&gt;="&amp;DATE($U$1,10,1),'Expense Log'!A:A,"&lt;"&amp;DATE($U$1,11,1))</f>
        <v>9750</v>
      </c>
      <c r="L8" s="9" t="n">
        <f aca="false">SUMIFS('Expense Log'!E:E,'Expense Log'!C:C,$A8,'Expense Log'!A:A,"&gt;="&amp;DATE($U$1,11,1),'Expense Log'!A:A,"&lt;"&amp;DATE($U$1,12,1))</f>
        <v>9680</v>
      </c>
      <c r="M8" s="9" t="n">
        <f aca="false">SUMIFS('Expense Log'!E:E,'Expense Log'!C:C,$A8,'Expense Log'!A:A,"&gt;="&amp;DATE($U$1,12,1),'Expense Log'!A:A,"&lt;"&amp;DATE($U$1+1,1,1))</f>
        <v>1350</v>
      </c>
      <c r="N8" s="9" t="n">
        <f aca="false">SUM(B8:M8)</f>
        <v>119590</v>
      </c>
      <c r="O8" s="9" t="n">
        <f aca="false">IF(N8=0,0,N8/12)</f>
        <v>9965.83333333333</v>
      </c>
      <c r="P8" s="10" t="n">
        <f aca="false">IF(N$12=0,0,N8/N$12)</f>
        <v>0.347256703979558</v>
      </c>
      <c r="Q8" s="11" t="n">
        <v>125000</v>
      </c>
      <c r="R8" s="9" t="n">
        <f aca="false">IF(Q8="","",Q8-N8)</f>
        <v>5410</v>
      </c>
    </row>
    <row r="9" customFormat="false" ht="24" hidden="false" customHeight="true" outlineLevel="0" collapsed="false">
      <c r="A9" s="8" t="s">
        <v>35</v>
      </c>
      <c r="B9" s="9" t="n">
        <f aca="false">SUMIFS('Expense Log'!E:E,'Expense Log'!C:C,$A9,'Expense Log'!A:A,"&gt;="&amp;DATE($U$1,1,1),'Expense Log'!A:A,"&lt;"&amp;DATE($U$1,2,1))</f>
        <v>275</v>
      </c>
      <c r="C9" s="9" t="n">
        <f aca="false">SUMIFS('Expense Log'!E:E,'Expense Log'!C:C,$A9,'Expense Log'!A:A,"&gt;="&amp;DATE($U$1,2,1),'Expense Log'!A:A,"&lt;"&amp;DATE($U$1,3,1))</f>
        <v>850</v>
      </c>
      <c r="D9" s="9" t="n">
        <f aca="false">SUMIFS('Expense Log'!E:E,'Expense Log'!C:C,$A9,'Expense Log'!A:A,"&gt;="&amp;DATE($U$1,3,1),'Expense Log'!A:A,"&lt;"&amp;DATE($U$1,4,1))</f>
        <v>0</v>
      </c>
      <c r="E9" s="9" t="n">
        <f aca="false">SUMIFS('Expense Log'!E:E,'Expense Log'!C:C,$A9,'Expense Log'!A:A,"&gt;="&amp;DATE($U$1,4,1),'Expense Log'!A:A,"&lt;"&amp;DATE($U$1,5,1))</f>
        <v>225</v>
      </c>
      <c r="F9" s="9" t="n">
        <f aca="false">SUMIFS('Expense Log'!E:E,'Expense Log'!C:C,$A9,'Expense Log'!A:A,"&gt;="&amp;DATE($U$1,5,1),'Expense Log'!A:A,"&lt;"&amp;DATE($U$1,6,1))</f>
        <v>0</v>
      </c>
      <c r="G9" s="9" t="n">
        <f aca="false">SUMIFS('Expense Log'!E:E,'Expense Log'!C:C,$A9,'Expense Log'!A:A,"&gt;="&amp;DATE($U$1,6,1),'Expense Log'!A:A,"&lt;"&amp;DATE($U$1,7,1))</f>
        <v>475</v>
      </c>
      <c r="H9" s="9" t="n">
        <f aca="false">SUMIFS('Expense Log'!E:E,'Expense Log'!C:C,$A9,'Expense Log'!A:A,"&gt;="&amp;DATE($U$1,7,1),'Expense Log'!A:A,"&lt;"&amp;DATE($U$1,8,1))</f>
        <v>650</v>
      </c>
      <c r="I9" s="9" t="n">
        <f aca="false">SUMIFS('Expense Log'!E:E,'Expense Log'!C:C,$A9,'Expense Log'!A:A,"&gt;="&amp;DATE($U$1,8,1),'Expense Log'!A:A,"&lt;"&amp;DATE($U$1,9,1))</f>
        <v>0</v>
      </c>
      <c r="J9" s="9" t="n">
        <f aca="false">SUMIFS('Expense Log'!E:E,'Expense Log'!C:C,$A9,'Expense Log'!A:A,"&gt;="&amp;DATE($U$1,9,1),'Expense Log'!A:A,"&lt;"&amp;DATE($U$1,10,1))</f>
        <v>225</v>
      </c>
      <c r="K9" s="9" t="n">
        <f aca="false">SUMIFS('Expense Log'!E:E,'Expense Log'!C:C,$A9,'Expense Log'!A:A,"&gt;="&amp;DATE($U$1,10,1),'Expense Log'!A:A,"&lt;"&amp;DATE($U$1,11,1))</f>
        <v>0</v>
      </c>
      <c r="L9" s="9" t="n">
        <f aca="false">SUMIFS('Expense Log'!E:E,'Expense Log'!C:C,$A9,'Expense Log'!A:A,"&gt;="&amp;DATE($U$1,11,1),'Expense Log'!A:A,"&lt;"&amp;DATE($U$1,12,1))</f>
        <v>450</v>
      </c>
      <c r="M9" s="9" t="n">
        <f aca="false">SUMIFS('Expense Log'!E:E,'Expense Log'!C:C,$A9,'Expense Log'!A:A,"&gt;="&amp;DATE($U$1,12,1),'Expense Log'!A:A,"&lt;"&amp;DATE($U$1+1,1,1))</f>
        <v>320</v>
      </c>
      <c r="N9" s="9" t="n">
        <f aca="false">SUM(B9:M9)</f>
        <v>3470</v>
      </c>
      <c r="O9" s="9" t="n">
        <f aca="false">IF(N9=0,0,N9/12)</f>
        <v>289.166666666667</v>
      </c>
      <c r="P9" s="10" t="n">
        <f aca="false">IF(N$12=0,0,N9/N$12)</f>
        <v>0.0100759324593115</v>
      </c>
      <c r="Q9" s="11" t="n">
        <v>5000</v>
      </c>
      <c r="R9" s="9" t="n">
        <f aca="false">IF(Q9="","",Q9-N9)</f>
        <v>1530</v>
      </c>
    </row>
    <row r="10" customFormat="false" ht="24" hidden="false" customHeight="true" outlineLevel="0" collapsed="false">
      <c r="A10" s="8" t="s">
        <v>39</v>
      </c>
      <c r="B10" s="9" t="n">
        <f aca="false">SUMIFS('Expense Log'!E:E,'Expense Log'!C:C,$A10,'Expense Log'!A:A,"&gt;="&amp;DATE($U$1,1,1),'Expense Log'!A:A,"&lt;"&amp;DATE($U$1,2,1))</f>
        <v>185</v>
      </c>
      <c r="C10" s="9" t="n">
        <f aca="false">SUMIFS('Expense Log'!E:E,'Expense Log'!C:C,$A10,'Expense Log'!A:A,"&gt;="&amp;DATE($U$1,2,1),'Expense Log'!A:A,"&lt;"&amp;DATE($U$1,3,1))</f>
        <v>0</v>
      </c>
      <c r="D10" s="9" t="n">
        <f aca="false">SUMIFS('Expense Log'!E:E,'Expense Log'!C:C,$A10,'Expense Log'!A:A,"&gt;="&amp;DATE($U$1,3,1),'Expense Log'!A:A,"&lt;"&amp;DATE($U$1,4,1))</f>
        <v>185</v>
      </c>
      <c r="E10" s="9" t="n">
        <f aca="false">SUMIFS('Expense Log'!E:E,'Expense Log'!C:C,$A10,'Expense Log'!A:A,"&gt;="&amp;DATE($U$1,4,1),'Expense Log'!A:A,"&lt;"&amp;DATE($U$1,5,1))</f>
        <v>185</v>
      </c>
      <c r="F10" s="9" t="n">
        <f aca="false">SUMIFS('Expense Log'!E:E,'Expense Log'!C:C,$A10,'Expense Log'!A:A,"&gt;="&amp;DATE($U$1,5,1),'Expense Log'!A:A,"&lt;"&amp;DATE($U$1,6,1))</f>
        <v>185</v>
      </c>
      <c r="G10" s="9" t="n">
        <f aca="false">SUMIFS('Expense Log'!E:E,'Expense Log'!C:C,$A10,'Expense Log'!A:A,"&gt;="&amp;DATE($U$1,6,1),'Expense Log'!A:A,"&lt;"&amp;DATE($U$1,7,1))</f>
        <v>185</v>
      </c>
      <c r="H10" s="9" t="n">
        <f aca="false">SUMIFS('Expense Log'!E:E,'Expense Log'!C:C,$A10,'Expense Log'!A:A,"&gt;="&amp;DATE($U$1,7,1),'Expense Log'!A:A,"&lt;"&amp;DATE($U$1,8,1))</f>
        <v>385</v>
      </c>
      <c r="I10" s="9" t="n">
        <f aca="false">SUMIFS('Expense Log'!E:E,'Expense Log'!C:C,$A10,'Expense Log'!A:A,"&gt;="&amp;DATE($U$1,8,1),'Expense Log'!A:A,"&lt;"&amp;DATE($U$1,9,1))</f>
        <v>385</v>
      </c>
      <c r="J10" s="9" t="n">
        <f aca="false">SUMIFS('Expense Log'!E:E,'Expense Log'!C:C,$A10,'Expense Log'!A:A,"&gt;="&amp;DATE($U$1,9,1),'Expense Log'!A:A,"&lt;"&amp;DATE($U$1,10,1))</f>
        <v>385</v>
      </c>
      <c r="K10" s="9" t="n">
        <f aca="false">SUMIFS('Expense Log'!E:E,'Expense Log'!C:C,$A10,'Expense Log'!A:A,"&gt;="&amp;DATE($U$1,10,1),'Expense Log'!A:A,"&lt;"&amp;DATE($U$1,11,1))</f>
        <v>385</v>
      </c>
      <c r="L10" s="9" t="n">
        <f aca="false">SUMIFS('Expense Log'!E:E,'Expense Log'!C:C,$A10,'Expense Log'!A:A,"&gt;="&amp;DATE($U$1,11,1),'Expense Log'!A:A,"&lt;"&amp;DATE($U$1,12,1))</f>
        <v>385</v>
      </c>
      <c r="M10" s="9" t="n">
        <f aca="false">SUMIFS('Expense Log'!E:E,'Expense Log'!C:C,$A10,'Expense Log'!A:A,"&gt;="&amp;DATE($U$1,12,1),'Expense Log'!A:A,"&lt;"&amp;DATE($U$1+1,1,1))</f>
        <v>385</v>
      </c>
      <c r="N10" s="9" t="n">
        <f aca="false">SUM(B10:M10)</f>
        <v>3235</v>
      </c>
      <c r="O10" s="9" t="n">
        <f aca="false">IF(N10=0,0,N10/12)</f>
        <v>269.583333333333</v>
      </c>
      <c r="P10" s="10" t="n">
        <f aca="false">IF(N$12=0,0,N10/N$12)</f>
        <v>0.00939355662993452</v>
      </c>
      <c r="Q10" s="11" t="n">
        <v>4000</v>
      </c>
      <c r="R10" s="9" t="n">
        <f aca="false">IF(Q10="","",Q10-N10)</f>
        <v>765</v>
      </c>
    </row>
    <row r="11" customFormat="false" ht="24" hidden="false" customHeight="true" outlineLevel="0" collapsed="false">
      <c r="A11" s="8" t="s">
        <v>71</v>
      </c>
      <c r="B11" s="9" t="n">
        <f aca="false">SUMIFS('Expense Log'!E:E,'Expense Log'!C:C,$A11,'Expense Log'!A:A,"&gt;="&amp;DATE($U$1,1,1),'Expense Log'!A:A,"&lt;"&amp;DATE($U$1,2,1))</f>
        <v>0</v>
      </c>
      <c r="C11" s="9" t="n">
        <f aca="false">SUMIFS('Expense Log'!E:E,'Expense Log'!C:C,$A11,'Expense Log'!A:A,"&gt;="&amp;DATE($U$1,2,1),'Expense Log'!A:A,"&lt;"&amp;DATE($U$1,3,1))</f>
        <v>0</v>
      </c>
      <c r="D11" s="9" t="n">
        <f aca="false">SUMIFS('Expense Log'!E:E,'Expense Log'!C:C,$A11,'Expense Log'!A:A,"&gt;="&amp;DATE($U$1,3,1),'Expense Log'!A:A,"&lt;"&amp;DATE($U$1,4,1))</f>
        <v>750</v>
      </c>
      <c r="E11" s="9" t="n">
        <f aca="false">SUMIFS('Expense Log'!E:E,'Expense Log'!C:C,$A11,'Expense Log'!A:A,"&gt;="&amp;DATE($U$1,4,1),'Expense Log'!A:A,"&lt;"&amp;DATE($U$1,5,1))</f>
        <v>0</v>
      </c>
      <c r="F11" s="9" t="n">
        <f aca="false">SUMIFS('Expense Log'!E:E,'Expense Log'!C:C,$A11,'Expense Log'!A:A,"&gt;="&amp;DATE($U$1,5,1),'Expense Log'!A:A,"&lt;"&amp;DATE($U$1,6,1))</f>
        <v>0</v>
      </c>
      <c r="G11" s="9" t="n">
        <f aca="false">SUMIFS('Expense Log'!E:E,'Expense Log'!C:C,$A11,'Expense Log'!A:A,"&gt;="&amp;DATE($U$1,6,1),'Expense Log'!A:A,"&lt;"&amp;DATE($U$1,7,1))</f>
        <v>1200</v>
      </c>
      <c r="H11" s="9" t="n">
        <f aca="false">SUMIFS('Expense Log'!E:E,'Expense Log'!C:C,$A11,'Expense Log'!A:A,"&gt;="&amp;DATE($U$1,7,1),'Expense Log'!A:A,"&lt;"&amp;DATE($U$1,8,1))</f>
        <v>0</v>
      </c>
      <c r="I11" s="9" t="n">
        <f aca="false">SUMIFS('Expense Log'!E:E,'Expense Log'!C:C,$A11,'Expense Log'!A:A,"&gt;="&amp;DATE($U$1,8,1),'Expense Log'!A:A,"&lt;"&amp;DATE($U$1,9,1))</f>
        <v>0</v>
      </c>
      <c r="J11" s="9" t="n">
        <f aca="false">SUMIFS('Expense Log'!E:E,'Expense Log'!C:C,$A11,'Expense Log'!A:A,"&gt;="&amp;DATE($U$1,9,1),'Expense Log'!A:A,"&lt;"&amp;DATE($U$1,10,1))</f>
        <v>0</v>
      </c>
      <c r="K11" s="9" t="n">
        <f aca="false">SUMIFS('Expense Log'!E:E,'Expense Log'!C:C,$A11,'Expense Log'!A:A,"&gt;="&amp;DATE($U$1,10,1),'Expense Log'!A:A,"&lt;"&amp;DATE($U$1,11,1))</f>
        <v>0</v>
      </c>
      <c r="L11" s="9" t="n">
        <f aca="false">SUMIFS('Expense Log'!E:E,'Expense Log'!C:C,$A11,'Expense Log'!A:A,"&gt;="&amp;DATE($U$1,11,1),'Expense Log'!A:A,"&lt;"&amp;DATE($U$1,12,1))</f>
        <v>0</v>
      </c>
      <c r="M11" s="9" t="n">
        <f aca="false">SUMIFS('Expense Log'!E:E,'Expense Log'!C:C,$A11,'Expense Log'!A:A,"&gt;="&amp;DATE($U$1,12,1),'Expense Log'!A:A,"&lt;"&amp;DATE($U$1+1,1,1))</f>
        <v>950</v>
      </c>
      <c r="N11" s="9" t="n">
        <f aca="false">SUM(B11:M11)</f>
        <v>2900</v>
      </c>
      <c r="O11" s="9" t="n">
        <f aca="false">IF(N11=0,0,N11/12)</f>
        <v>241.666666666667</v>
      </c>
      <c r="P11" s="10" t="n">
        <f aca="false">IF(N$12=0,0,N11/N$12)</f>
        <v>0.0084208081072056</v>
      </c>
      <c r="Q11" s="11" t="n">
        <v>4000</v>
      </c>
      <c r="R11" s="9" t="n">
        <f aca="false">IF(Q11="","",Q11-N11)</f>
        <v>1100</v>
      </c>
    </row>
    <row r="12" customFormat="false" ht="25.5" hidden="false" customHeight="true" outlineLevel="0" collapsed="false">
      <c r="A12" s="12" t="s">
        <v>171</v>
      </c>
      <c r="B12" s="13" t="n">
        <f aca="false">SUM(B2:B11)</f>
        <v>32470</v>
      </c>
      <c r="C12" s="13" t="n">
        <f aca="false">SUM(C2:C11)</f>
        <v>27080</v>
      </c>
      <c r="D12" s="13" t="n">
        <f aca="false">SUM(D2:D11)</f>
        <v>27100</v>
      </c>
      <c r="E12" s="13" t="n">
        <f aca="false">SUM(E2:E11)</f>
        <v>28890</v>
      </c>
      <c r="F12" s="13" t="n">
        <f aca="false">SUM(F2:F11)</f>
        <v>28310</v>
      </c>
      <c r="G12" s="13" t="n">
        <f aca="false">SUM(G2:G11)</f>
        <v>33190</v>
      </c>
      <c r="H12" s="13" t="n">
        <f aca="false">SUM(H2:H11)</f>
        <v>30505</v>
      </c>
      <c r="I12" s="13" t="n">
        <f aca="false">SUM(I2:I11)</f>
        <v>27625</v>
      </c>
      <c r="J12" s="13" t="n">
        <f aca="false">SUM(J2:J11)</f>
        <v>27800</v>
      </c>
      <c r="K12" s="13" t="n">
        <f aca="false">SUM(K2:K11)</f>
        <v>25675</v>
      </c>
      <c r="L12" s="13" t="n">
        <f aca="false">SUM(L2:L11)</f>
        <v>29935</v>
      </c>
      <c r="M12" s="13" t="n">
        <f aca="false">SUM(M2:M11)</f>
        <v>25805</v>
      </c>
      <c r="N12" s="13" t="n">
        <f aca="false">SUM(N2:N11)</f>
        <v>344385</v>
      </c>
      <c r="O12" s="13" t="n">
        <f aca="false">IF(N12=0,0,N12/12)</f>
        <v>28698.75</v>
      </c>
      <c r="P12" s="14" t="n">
        <f aca="false">IF(N12=0,0,1)</f>
        <v>1</v>
      </c>
      <c r="Q12" s="13" t="n">
        <f aca="false">SUM(Q2:Q11)</f>
        <v>348000</v>
      </c>
      <c r="R12" s="13" t="n">
        <f aca="false">IF(Q12="","",Q12-N12)</f>
        <v>3615</v>
      </c>
    </row>
    <row r="13" customFormat="false" ht="16.5" hidden="false" customHeight="true" outlineLevel="0" collapsed="false"/>
  </sheetData>
  <conditionalFormatting sqref="R2:R11">
    <cfRule type="cellIs" priority="2" operator="greaterThanOrEqual" aboveAverage="0" equalAverage="0" bottom="0" percent="0" rank="0" text="" dxfId="3">
      <formula>0</formula>
    </cfRule>
    <cfRule type="cellIs" priority="3" operator="less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L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G6" activeCellId="0" sqref="G6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33.33"/>
    <col collapsed="false" customWidth="true" hidden="false" outlineLevel="0" max="2" min="2" style="0" width="26.66"/>
    <col collapsed="false" customWidth="true" hidden="false" outlineLevel="0" max="4" min="4" style="0" width="13.33"/>
    <col collapsed="false" customWidth="true" hidden="false" outlineLevel="0" max="5" min="5" style="0" width="18.33"/>
    <col collapsed="false" customWidth="true" hidden="false" outlineLevel="0" max="7" min="7" style="0" width="30"/>
    <col collapsed="false" customWidth="true" hidden="false" outlineLevel="0" max="9" min="8" style="0" width="18.33"/>
    <col collapsed="false" customWidth="true" hidden="false" outlineLevel="0" max="11" min="11" style="0" width="21.66"/>
    <col collapsed="false" customWidth="true" hidden="false" outlineLevel="0" max="12" min="12" style="0" width="18.33"/>
  </cols>
  <sheetData>
    <row r="1" customFormat="false" ht="39.75" hidden="false" customHeight="true" outlineLevel="0" collapsed="false">
      <c r="A1" s="15" t="s">
        <v>172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customFormat="false" ht="27.75" hidden="false" customHeight="true" outlineLevel="0" collapsed="false">
      <c r="A2" s="16" t="s">
        <v>173</v>
      </c>
      <c r="B2" s="16"/>
      <c r="C2" s="16"/>
      <c r="D2" s="16"/>
    </row>
    <row r="3" customFormat="false" ht="25.5" hidden="false" customHeight="true" outlineLevel="0" collapsed="false">
      <c r="A3" s="17" t="s">
        <v>174</v>
      </c>
      <c r="B3" s="18" t="n">
        <f aca="false">IFERROR('Monthly Summary'!N12,0)</f>
        <v>344385</v>
      </c>
    </row>
    <row r="4" customFormat="false" ht="25.5" hidden="false" customHeight="true" outlineLevel="0" collapsed="false">
      <c r="A4" s="17" t="s">
        <v>175</v>
      </c>
      <c r="B4" s="19" t="str">
        <f aca="false">IFERROR(INDEX('Monthly Summary'!A2:A11,MATCH(MAX('Monthly Summary'!N2:N11),'Monthly Summary'!N2:N11,0)),"-")</f>
        <v>Office Supplies</v>
      </c>
    </row>
    <row r="5" customFormat="false" ht="25.5" hidden="false" customHeight="true" outlineLevel="0" collapsed="false">
      <c r="A5" s="17" t="s">
        <v>176</v>
      </c>
      <c r="B5" s="20" t="n">
        <f aca="true">IFERROR(IF(OFFSET('Monthly Summary'!A12,0,MONTH(TODAY())-1)=0,0,(OFFSET('Monthly Summary'!A12,0,MONTH(TODAY()))-OFFSET('Monthly Summary'!A12,0,MONTH(TODAY())-1))/OFFSET('Monthly Summary'!A12,0,MONTH(TODAY())-1)),0)</f>
        <v>0.0660516605166052</v>
      </c>
    </row>
    <row r="6" customFormat="false" ht="25.5" hidden="false" customHeight="true" outlineLevel="0" collapsed="false">
      <c r="A6" s="17" t="s">
        <v>177</v>
      </c>
      <c r="B6" s="18" t="n">
        <f aca="false">SUMIFS('Expense Log'!E:E,'Expense Log'!G:G,"Y")</f>
        <v>341065</v>
      </c>
    </row>
    <row r="8" customFormat="false" ht="27.75" hidden="false" customHeight="true" outlineLevel="0" collapsed="false">
      <c r="A8" s="21" t="s">
        <v>178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customFormat="false" ht="15.75" hidden="false" customHeight="false" outlineLevel="0" collapsed="false">
      <c r="A9" s="22" t="s">
        <v>2</v>
      </c>
      <c r="B9" s="22" t="s">
        <v>165</v>
      </c>
      <c r="D9" s="22" t="s">
        <v>179</v>
      </c>
      <c r="E9" s="22" t="s">
        <v>180</v>
      </c>
      <c r="G9" s="22" t="s">
        <v>2</v>
      </c>
      <c r="H9" s="22" t="s">
        <v>181</v>
      </c>
      <c r="I9" s="22" t="s">
        <v>168</v>
      </c>
      <c r="K9" s="22" t="s">
        <v>182</v>
      </c>
      <c r="L9" s="22" t="s">
        <v>4</v>
      </c>
    </row>
    <row r="10" customFormat="false" ht="15.75" hidden="false" customHeight="false" outlineLevel="0" collapsed="false">
      <c r="A10" s="23" t="s">
        <v>10</v>
      </c>
      <c r="B10" s="24" t="n">
        <f aca="false">'Monthly Summary'!N2</f>
        <v>159405</v>
      </c>
      <c r="D10" s="23" t="s">
        <v>153</v>
      </c>
      <c r="E10" s="24" t="n">
        <f aca="false">'Monthly Summary'!B12</f>
        <v>32470</v>
      </c>
      <c r="G10" s="23" t="s">
        <v>10</v>
      </c>
      <c r="H10" s="24" t="n">
        <f aca="false">'Monthly Summary'!N2</f>
        <v>159405</v>
      </c>
      <c r="I10" s="24" t="n">
        <f aca="false">IF('Monthly Summary'!Q2="",0,'Monthly Summary'!Q2)</f>
        <v>150000</v>
      </c>
      <c r="K10" s="23" t="s">
        <v>6</v>
      </c>
      <c r="L10" s="24" t="n">
        <f aca="false">SUMIFS('Expense Log'!E:E,'Expense Log'!G:G,"Y")</f>
        <v>341065</v>
      </c>
    </row>
    <row r="11" customFormat="false" ht="15.75" hidden="false" customHeight="false" outlineLevel="0" collapsed="false">
      <c r="A11" s="23" t="s">
        <v>16</v>
      </c>
      <c r="B11" s="24" t="n">
        <f aca="false">'Monthly Summary'!N3</f>
        <v>29470</v>
      </c>
      <c r="D11" s="23" t="s">
        <v>154</v>
      </c>
      <c r="E11" s="24" t="n">
        <f aca="false">'Monthly Summary'!C12</f>
        <v>27080</v>
      </c>
      <c r="G11" s="23" t="s">
        <v>16</v>
      </c>
      <c r="H11" s="24" t="n">
        <f aca="false">'Monthly Summary'!N3</f>
        <v>29470</v>
      </c>
      <c r="I11" s="24" t="n">
        <f aca="false">IF('Monthly Summary'!Q3="",0,'Monthly Summary'!Q3)</f>
        <v>30000</v>
      </c>
      <c r="K11" s="23" t="s">
        <v>183</v>
      </c>
      <c r="L11" s="24" t="n">
        <f aca="false">SUMIFS('Expense Log'!E:E,'Expense Log'!G:G,"N")</f>
        <v>3320</v>
      </c>
    </row>
    <row r="12" customFormat="false" ht="15.75" hidden="false" customHeight="false" outlineLevel="0" collapsed="false">
      <c r="A12" s="23" t="s">
        <v>68</v>
      </c>
      <c r="B12" s="24" t="n">
        <f aca="false">'Monthly Summary'!N4</f>
        <v>9005</v>
      </c>
      <c r="D12" s="23" t="s">
        <v>155</v>
      </c>
      <c r="E12" s="24" t="n">
        <f aca="false">'Monthly Summary'!D12</f>
        <v>27100</v>
      </c>
      <c r="G12" s="23" t="s">
        <v>68</v>
      </c>
      <c r="H12" s="24" t="n">
        <f aca="false">'Monthly Summary'!N4</f>
        <v>9005</v>
      </c>
      <c r="I12" s="24" t="n">
        <f aca="false">IF('Monthly Summary'!Q4="",0,'Monthly Summary'!Q4)</f>
        <v>10000</v>
      </c>
    </row>
    <row r="13" customFormat="false" ht="15.75" hidden="false" customHeight="false" outlineLevel="0" collapsed="false">
      <c r="A13" s="23" t="s">
        <v>19</v>
      </c>
      <c r="B13" s="24" t="n">
        <f aca="false">'Monthly Summary'!N5</f>
        <v>3540</v>
      </c>
      <c r="D13" s="23" t="s">
        <v>156</v>
      </c>
      <c r="E13" s="24" t="n">
        <f aca="false">'Monthly Summary'!E12</f>
        <v>28890</v>
      </c>
      <c r="G13" s="23" t="s">
        <v>19</v>
      </c>
      <c r="H13" s="24" t="n">
        <f aca="false">'Monthly Summary'!N5</f>
        <v>3540</v>
      </c>
      <c r="I13" s="24" t="n">
        <f aca="false">IF('Monthly Summary'!Q5="",0,'Monthly Summary'!Q5)</f>
        <v>5000</v>
      </c>
    </row>
    <row r="14" customFormat="false" ht="15.75" hidden="false" customHeight="false" outlineLevel="0" collapsed="false">
      <c r="A14" s="23" t="s">
        <v>47</v>
      </c>
      <c r="B14" s="24" t="n">
        <f aca="false">'Monthly Summary'!N6</f>
        <v>2300</v>
      </c>
      <c r="D14" s="23" t="s">
        <v>157</v>
      </c>
      <c r="E14" s="24" t="n">
        <f aca="false">'Monthly Summary'!F12</f>
        <v>28310</v>
      </c>
      <c r="G14" s="23" t="s">
        <v>47</v>
      </c>
      <c r="H14" s="24" t="n">
        <f aca="false">'Monthly Summary'!N6</f>
        <v>2300</v>
      </c>
      <c r="I14" s="24" t="n">
        <f aca="false">IF('Monthly Summary'!Q6="",0,'Monthly Summary'!Q6)</f>
        <v>3000</v>
      </c>
    </row>
    <row r="15" customFormat="false" ht="15.75" hidden="false" customHeight="false" outlineLevel="0" collapsed="false">
      <c r="A15" s="23" t="s">
        <v>29</v>
      </c>
      <c r="B15" s="24" t="n">
        <f aca="false">'Monthly Summary'!N7</f>
        <v>11470</v>
      </c>
      <c r="D15" s="23" t="s">
        <v>158</v>
      </c>
      <c r="E15" s="24" t="n">
        <f aca="false">'Monthly Summary'!G12</f>
        <v>33190</v>
      </c>
      <c r="G15" s="23" t="s">
        <v>29</v>
      </c>
      <c r="H15" s="24" t="n">
        <f aca="false">'Monthly Summary'!N7</f>
        <v>11470</v>
      </c>
      <c r="I15" s="24" t="n">
        <f aca="false">IF('Monthly Summary'!Q7="",0,'Monthly Summary'!Q7)</f>
        <v>12000</v>
      </c>
    </row>
    <row r="16" customFormat="false" ht="15.75" hidden="false" customHeight="false" outlineLevel="0" collapsed="false">
      <c r="A16" s="23" t="s">
        <v>23</v>
      </c>
      <c r="B16" s="24" t="n">
        <f aca="false">'Monthly Summary'!N8</f>
        <v>119590</v>
      </c>
      <c r="D16" s="23" t="s">
        <v>159</v>
      </c>
      <c r="E16" s="24" t="n">
        <f aca="false">'Monthly Summary'!H12</f>
        <v>30505</v>
      </c>
      <c r="G16" s="23" t="s">
        <v>23</v>
      </c>
      <c r="H16" s="24" t="n">
        <f aca="false">'Monthly Summary'!N8</f>
        <v>119590</v>
      </c>
      <c r="I16" s="24" t="n">
        <f aca="false">IF('Monthly Summary'!Q8="",0,'Monthly Summary'!Q8)</f>
        <v>125000</v>
      </c>
    </row>
    <row r="17" customFormat="false" ht="15.75" hidden="false" customHeight="false" outlineLevel="0" collapsed="false">
      <c r="A17" s="23" t="s">
        <v>35</v>
      </c>
      <c r="B17" s="24" t="n">
        <f aca="false">'Monthly Summary'!N9</f>
        <v>3470</v>
      </c>
      <c r="D17" s="23" t="s">
        <v>160</v>
      </c>
      <c r="E17" s="24" t="n">
        <f aca="false">'Monthly Summary'!I12</f>
        <v>27625</v>
      </c>
      <c r="G17" s="23" t="s">
        <v>35</v>
      </c>
      <c r="H17" s="24" t="n">
        <f aca="false">'Monthly Summary'!N9</f>
        <v>3470</v>
      </c>
      <c r="I17" s="24" t="n">
        <f aca="false">IF('Monthly Summary'!Q9="",0,'Monthly Summary'!Q9)</f>
        <v>5000</v>
      </c>
    </row>
    <row r="18" customFormat="false" ht="15.75" hidden="false" customHeight="false" outlineLevel="0" collapsed="false">
      <c r="A18" s="23" t="s">
        <v>39</v>
      </c>
      <c r="B18" s="24" t="n">
        <f aca="false">'Monthly Summary'!N10</f>
        <v>3235</v>
      </c>
      <c r="D18" s="23" t="s">
        <v>161</v>
      </c>
      <c r="E18" s="24" t="n">
        <f aca="false">'Monthly Summary'!J12</f>
        <v>27800</v>
      </c>
      <c r="G18" s="23" t="s">
        <v>39</v>
      </c>
      <c r="H18" s="24" t="n">
        <f aca="false">'Monthly Summary'!N10</f>
        <v>3235</v>
      </c>
      <c r="I18" s="24" t="n">
        <f aca="false">IF('Monthly Summary'!Q10="",0,'Monthly Summary'!Q10)</f>
        <v>4000</v>
      </c>
    </row>
    <row r="19" customFormat="false" ht="15.75" hidden="false" customHeight="false" outlineLevel="0" collapsed="false">
      <c r="A19" s="23" t="s">
        <v>71</v>
      </c>
      <c r="B19" s="24" t="n">
        <f aca="false">'Monthly Summary'!N11</f>
        <v>2900</v>
      </c>
      <c r="D19" s="23" t="s">
        <v>162</v>
      </c>
      <c r="E19" s="24" t="n">
        <f aca="false">'Monthly Summary'!K12</f>
        <v>25675</v>
      </c>
      <c r="G19" s="23" t="s">
        <v>71</v>
      </c>
      <c r="H19" s="24" t="n">
        <f aca="false">'Monthly Summary'!N11</f>
        <v>2900</v>
      </c>
      <c r="I19" s="24" t="n">
        <f aca="false">IF('Monthly Summary'!Q11="",0,'Monthly Summary'!Q11)</f>
        <v>4000</v>
      </c>
    </row>
    <row r="20" customFormat="false" ht="15.75" hidden="false" customHeight="false" outlineLevel="0" collapsed="false">
      <c r="D20" s="23" t="s">
        <v>163</v>
      </c>
      <c r="E20" s="24" t="n">
        <f aca="false">'Monthly Summary'!L12</f>
        <v>29935</v>
      </c>
    </row>
    <row r="21" customFormat="false" ht="15.75" hidden="false" customHeight="false" outlineLevel="0" collapsed="false">
      <c r="D21" s="23" t="s">
        <v>164</v>
      </c>
      <c r="E21" s="24" t="n">
        <f aca="false">'Monthly Summary'!M12</f>
        <v>25805</v>
      </c>
    </row>
  </sheetData>
  <mergeCells count="3">
    <mergeCell ref="A1:L1"/>
    <mergeCell ref="A2:D2"/>
    <mergeCell ref="A8:L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2026-03-22T19:51:11Z</dcterms:created>
  <dc:creator>Bob Evers</dc:creator>
  <dc:description/>
  <dc:language>en-US</dc:language>
  <cp:lastModifiedBy>Bob Evers</cp:lastModifiedBy>
  <dcterms:modified xsi:type="dcterms:W3CDTF">2026-04-11T16:06:43Z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