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drawings/drawing1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3.xml" ContentType="application/vnd.ms-office.chartstyle+xml"/>
  <Override PartName="/xl/charts/chart4.xml" ContentType="application/vnd.openxmlformats-officedocument.drawingml.chart+xml"/>
  <Override PartName="/xl/charts/chart3.xml" ContentType="application/vnd.openxmlformats-officedocument.drawingml.chart+xml"/>
  <Override PartName="/xl/charts/colors2.xml" ContentType="application/vnd.ms-office.chartcolorstyle+xml"/>
  <Override PartName="/xl/charts/style1.xml" ContentType="application/vnd.ms-office.chartstyle+xml"/>
  <Override PartName="/xl/charts/style4.xml" ContentType="application/vnd.ms-office.chartstyle+xml"/>
  <Override PartName="/xl/charts/colors3.xml" ContentType="application/vnd.ms-office.chartcolor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4"/>
  </bookViews>
  <sheets>
    <sheet name="Executive Summary" sheetId="1" state="visible" r:id="rId3"/>
    <sheet name="Startup Costs &amp; Funding" sheetId="2" state="visible" r:id="rId4"/>
    <sheet name="Revenue Forecast" sheetId="3" state="visible" r:id="rId5"/>
    <sheet name="Projected P&amp;L" sheetId="4" state="visible" r:id="rId6"/>
    <sheet name="Dashboard" sheetId="5" state="visible" r:id="rId7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<sst xmlns="http://schemas.openxmlformats.org/spreadsheetml/2006/main" count="232" uniqueCount="193">
  <si>
    <t xml:space="preserve">CONSULTING BUSINESS PLAN — EXECUTIVE SUMMARY</t>
  </si>
  <si>
    <t xml:space="preserve">OWNER / FOUNDER</t>
  </si>
  <si>
    <t xml:space="preserve">MISSION STATEMENT</t>
  </si>
  <si>
    <t xml:space="preserve">Owner Name:</t>
  </si>
  <si>
    <t xml:space="preserve">Dr. Sarah Chen</t>
  </si>
  <si>
    <t xml:space="preserve">To empower organizations to achieve transformational growth through data-driven strategy, operational excellence, and organizational capability building that creates sustainable competitive advantage.</t>
  </si>
  <si>
    <t xml:space="preserve">Title:</t>
  </si>
  <si>
    <t xml:space="preserve">Founder &amp; Principal Consultant</t>
  </si>
  <si>
    <t xml:space="preserve">Phone:</t>
  </si>
  <si>
    <t xml:space="preserve">(512) 555-0189</t>
  </si>
  <si>
    <t xml:space="preserve">Email:</t>
  </si>
  <si>
    <t xml:space="preserve">sarah@nexus-strategy.com</t>
  </si>
  <si>
    <t xml:space="preserve">Date Prepared:</t>
  </si>
  <si>
    <t xml:space="preserve">PRODUCTS &amp; SERVICES</t>
  </si>
  <si>
    <t xml:space="preserve">Strategy development &amp; business planning, organizational design &amp; restructuring, operational efficiency &amp; process improvement, digital transformation &amp; technology adoption, market analysis &amp; competitive positioning, change management &amp; executive coaching, interim management services, custom research &amp; analytics, training programs, and advisory retainers.</t>
  </si>
  <si>
    <t xml:space="preserve">BUSINESS OVERVIEW</t>
  </si>
  <si>
    <t xml:space="preserve">Business Name:</t>
  </si>
  <si>
    <t xml:space="preserve">Nexus Strategy Consulting</t>
  </si>
  <si>
    <t xml:space="preserve">Business Type:</t>
  </si>
  <si>
    <t xml:space="preserve">Management &amp; Business Strategy Consulting Firm</t>
  </si>
  <si>
    <t xml:space="preserve">Legal Structure:</t>
  </si>
  <si>
    <t xml:space="preserve">LLC</t>
  </si>
  <si>
    <t xml:space="preserve">TARGET MARKET</t>
  </si>
  <si>
    <t xml:space="preserve">Location:</t>
  </si>
  <si>
    <t xml:space="preserve">500 Congress Avenue, Suite 1450, Austin, TX 78701</t>
  </si>
  <si>
    <t xml:space="preserve">Mid-market companies ($50M–$500M revenue) and enterprise divisions seeking growth acceleration, operational optimization, or strategic repositioning. Industries: SaaS/technology, healthcare systems, financial services, manufacturing. Decision-makers: C-suite executives and board members. Geographic: Texas and Southwest region with 30% national remote work.</t>
  </si>
  <si>
    <t xml:space="preserve">Year Founded:</t>
  </si>
  <si>
    <t xml:space="preserve">Description:</t>
  </si>
  <si>
    <t xml:space="preserve">Strategic management consulting firm providing business strategy, organizational design, operational efficiency, and digital transformation advisory to mid-market companies and enterprises. Specializes in scaling operations, market entry strategy, and change management across technology, healthcare, and professional services sectors.</t>
  </si>
  <si>
    <t xml:space="preserve">COMPETITIVE ADVANTAGE</t>
  </si>
  <si>
    <t xml:space="preserve">Founding team with 40+ years combined Fortune 500 consulting experience, deep industry expertise in healthcare and SaaS with proven case studies, proprietary diagnostic frameworks and analytics tools, flexible engagement models (retained advisory vs. project-based), strong repeat client base (68% return clients), and established relationships with PE firms and investment banks driving referrals.</t>
  </si>
  <si>
    <t xml:space="preserve">FINANCIAL HIGHLIGHTS</t>
  </si>
  <si>
    <t xml:space="preserve">KEY METRICS</t>
  </si>
  <si>
    <t xml:space="preserve">Startup Costs</t>
  </si>
  <si>
    <t xml:space="preserve">Year 1 Gross Margin</t>
  </si>
  <si>
    <t xml:space="preserve">Funding Secured</t>
  </si>
  <si>
    <t xml:space="preserve">Year 1 EBITDA Margin</t>
  </si>
  <si>
    <t xml:space="preserve">Funding Gap</t>
  </si>
  <si>
    <t xml:space="preserve">Year 2 Net Margin</t>
  </si>
  <si>
    <t xml:space="preserve">Year 1 Revenue</t>
  </si>
  <si>
    <t xml:space="preserve">Year 3 Net Margin</t>
  </si>
  <si>
    <t xml:space="preserve">Year 1 Net Income</t>
  </si>
  <si>
    <t xml:space="preserve">Monthly Loan Payments</t>
  </si>
  <si>
    <t xml:space="preserve">Year 1 Net Margin</t>
  </si>
  <si>
    <t xml:space="preserve">Year 2 Revenue</t>
  </si>
  <si>
    <t xml:space="preserve">Year 2 Net Income</t>
  </si>
  <si>
    <t xml:space="preserve">Year 3 Revenue</t>
  </si>
  <si>
    <t xml:space="preserve">Year 3 Net Income</t>
  </si>
  <si>
    <t xml:space="preserve">Break-Even Month</t>
  </si>
  <si>
    <t xml:space="preserve">STARTUP COSTS &amp; FUNDING</t>
  </si>
  <si>
    <t xml:space="preserve">STARTUP COSTS</t>
  </si>
  <si>
    <t xml:space="preserve">Category</t>
  </si>
  <si>
    <t xml:space="preserve">Description</t>
  </si>
  <si>
    <t xml:space="preserve">Estimated Cost</t>
  </si>
  <si>
    <t xml:space="preserve">Actual Cost</t>
  </si>
  <si>
    <t xml:space="preserve">Variance</t>
  </si>
  <si>
    <t xml:space="preserve">Licenses &amp; Permits</t>
  </si>
  <si>
    <t xml:space="preserve">Business license ($500), professional liability insurance ($5,000), E&amp;O insurance ($8,000), business registration &amp; tax ID ($0), industry certifications maintenance ($2,000)</t>
  </si>
  <si>
    <t xml:space="preserve">Equipment &amp; Furniture</t>
  </si>
  <si>
    <t xml:space="preserve">Laptop computers x3 ($4,500), desktop monitors &amp; docking stations ($2,000), conference table ($2,500), office chairs ($3,000), whiteboard walls &amp; collaboration tools ($1,500), printer/scanner/copier ($1,200), video conferencing hardware ($2,000), filing &amp; storage systems ($1,800)</t>
  </si>
  <si>
    <t xml:space="preserve">Leasehold Improvements</t>
  </si>
  <si>
    <t xml:space="preserve">Office suite lease deposit &amp; first 3 months rent ($12,000), interior design &amp; buildout ($8,000), conference room setup ($4,500), client reception area ($3,000), IT infrastructure &amp; cabling ($2,500), furniture assembly &amp; layout ($1,500), signage &amp; branding ($1,500)</t>
  </si>
  <si>
    <t xml:space="preserve">Initial Inventory</t>
  </si>
  <si>
    <t xml:space="preserve">Reference library &amp; industry reports ($2,000), templates &amp; proprietary frameworks documentation ($1,500), training materials &amp; workbooks ($1,200), office supplies &amp; stationery ($1,000), printing &amp; binding supplies ($800)</t>
  </si>
  <si>
    <t xml:space="preserve">Marketing &amp; Branding</t>
  </si>
  <si>
    <t xml:space="preserve">Brand identity &amp; logo design ($3,000), website design &amp; CMS platform ($6,000), thought leadership content creation ($4,000), LinkedIn company page &amp; social strategy ($2,000), initial PR &amp; media outreach ($2,500), business card &amp; collateral printing ($1,200), industry conference sponsorship ($3,000), email marketing platform setup ($600)</t>
  </si>
  <si>
    <t xml:space="preserve">Legal &amp; Professional</t>
  </si>
  <si>
    <t xml:space="preserve">LLC formation &amp; operating agreement ($2,000), professional services agreement templates ($1,500), NDA &amp; IP protection documentation ($1,000), insurance broker &amp; policy setup ($1,200), accountant &amp; tax structure setup ($2,500), employment law consultation ($800)</t>
  </si>
  <si>
    <t xml:space="preserve">Technology</t>
  </si>
  <si>
    <t xml:space="preserve">CRM system (HubSpot or Salesforce) annual license ($3,600), project management &amp; timekeeping software ($1,800), proposal &amp; contract automation platform ($1,200), business intelligence &amp; analytics tools ($2,000), document collaboration platform annual ($1,200), accounting software &amp; integration ($800), cybersecurity &amp; endpoint protection ($1,500), video conferencing premium licenses ($800)</t>
  </si>
  <si>
    <t xml:space="preserve">Working Capital Reserve</t>
  </si>
  <si>
    <t xml:space="preserve">6 months operating cash reserve to cover office rent, employee salaries, benefits, insurance, software subscriptions, travel, and business development expenses during project ramp-up and client acquisition phase.</t>
  </si>
  <si>
    <t xml:space="preserve">Grand Total</t>
  </si>
  <si>
    <t xml:space="preserve">FUNDING SOURCES</t>
  </si>
  <si>
    <t xml:space="preserve">Source</t>
  </si>
  <si>
    <t xml:space="preserve">Amount</t>
  </si>
  <si>
    <t xml:space="preserve">Interest Rate</t>
  </si>
  <si>
    <t xml:space="preserve">Term (Months)</t>
  </si>
  <si>
    <t xml:space="preserve">Monthly Payment</t>
  </si>
  <si>
    <t xml:space="preserve">Personal Savings</t>
  </si>
  <si>
    <t xml:space="preserve">Bank Loan</t>
  </si>
  <si>
    <t xml:space="preserve">Investor Equity</t>
  </si>
  <si>
    <t xml:space="preserve">SBA Loan</t>
  </si>
  <si>
    <t xml:space="preserve">Other</t>
  </si>
  <si>
    <t xml:space="preserve">Total Funding</t>
  </si>
  <si>
    <t xml:space="preserve">FUNDING GAP</t>
  </si>
  <si>
    <t xml:space="preserve">REVENUE FORECAST</t>
  </si>
  <si>
    <t xml:space="preserve">Month 1</t>
  </si>
  <si>
    <t xml:space="preserve">Month 2</t>
  </si>
  <si>
    <t xml:space="preserve">Month 3</t>
  </si>
  <si>
    <t xml:space="preserve">Month 4</t>
  </si>
  <si>
    <t xml:space="preserve">Month 5</t>
  </si>
  <si>
    <t xml:space="preserve">Month 6</t>
  </si>
  <si>
    <t xml:space="preserve">Month 7</t>
  </si>
  <si>
    <t xml:space="preserve">Month 8</t>
  </si>
  <si>
    <t xml:space="preserve">Month 9</t>
  </si>
  <si>
    <t xml:space="preserve">Month 10</t>
  </si>
  <si>
    <t xml:space="preserve">Month 11</t>
  </si>
  <si>
    <t xml:space="preserve">Month 12</t>
  </si>
  <si>
    <t xml:space="preserve">Year 1 Total</t>
  </si>
  <si>
    <t xml:space="preserve">Growth %</t>
  </si>
  <si>
    <t xml:space="preserve">Year 2</t>
  </si>
  <si>
    <t xml:space="preserve">Year 3</t>
  </si>
  <si>
    <t xml:space="preserve">Seasonality Adjustment</t>
  </si>
  <si>
    <t xml:space="preserve">DINE-IN SALES</t>
  </si>
  <si>
    <t xml:space="preserve">  Covers per Month</t>
  </si>
  <si>
    <t xml:space="preserve">  Avg Check ($)</t>
  </si>
  <si>
    <t xml:space="preserve">  Revenue</t>
  </si>
  <si>
    <t xml:space="preserve">TAKEOUT</t>
  </si>
  <si>
    <t xml:space="preserve">  Orders per Month</t>
  </si>
  <si>
    <t xml:space="preserve">  Avg Order ($)</t>
  </si>
  <si>
    <t xml:space="preserve">DELIVERY (3RD PARTY)</t>
  </si>
  <si>
    <t xml:space="preserve">CATERING &amp; EVENTS</t>
  </si>
  <si>
    <t xml:space="preserve">  Events per Month</t>
  </si>
  <si>
    <t xml:space="preserve">  Avg Revenue/Event ($)</t>
  </si>
  <si>
    <t xml:space="preserve">BAR &amp; BEVERAGES</t>
  </si>
  <si>
    <t xml:space="preserve">  Drinks Sold/Month</t>
  </si>
  <si>
    <t xml:space="preserve">  Avg Drink Price ($)</t>
  </si>
  <si>
    <t xml:space="preserve">MERCHANDISE &amp; RETAIL</t>
  </si>
  <si>
    <t xml:space="preserve">  Items Sold/Month</t>
  </si>
  <si>
    <t xml:space="preserve">  Avg Item Price ($)</t>
  </si>
  <si>
    <t xml:space="preserve">TOTAL REVENUE</t>
  </si>
  <si>
    <t xml:space="preserve">PROJECTED P&amp;L</t>
  </si>
  <si>
    <t xml:space="preserve">Year 1</t>
  </si>
  <si>
    <t xml:space="preserve">% Rev</t>
  </si>
  <si>
    <t xml:space="preserve">REVENUE</t>
  </si>
  <si>
    <t xml:space="preserve">Total Revenue</t>
  </si>
  <si>
    <t xml:space="preserve">COST OF GOODS SOLD</t>
  </si>
  <si>
    <t xml:space="preserve">  Food Costs</t>
  </si>
  <si>
    <t xml:space="preserve">  Beverage Costs</t>
  </si>
  <si>
    <t xml:space="preserve">  Packaging &amp; Supplies</t>
  </si>
  <si>
    <t xml:space="preserve">  Waste &amp; Spoilage</t>
  </si>
  <si>
    <t xml:space="preserve">  Third-Party Delivery Fees</t>
  </si>
  <si>
    <t xml:space="preserve">Total COGS</t>
  </si>
  <si>
    <t xml:space="preserve">GROSS PROFIT</t>
  </si>
  <si>
    <t xml:space="preserve">OPERATING EXPENSES</t>
  </si>
  <si>
    <t xml:space="preserve">  Rent &amp; Occupancy</t>
  </si>
  <si>
    <t xml:space="preserve">  Payroll &amp; Benefits</t>
  </si>
  <si>
    <t xml:space="preserve">  Utilities</t>
  </si>
  <si>
    <t xml:space="preserve">  Marketing &amp; Advertising</t>
  </si>
  <si>
    <t xml:space="preserve">  Insurance</t>
  </si>
  <si>
    <t xml:space="preserve">  Research &amp; Travel</t>
  </si>
  <si>
    <t xml:space="preserve">  Repairs &amp; Maintenance</t>
  </si>
  <si>
    <t xml:space="preserve">  Professional Services</t>
  </si>
  <si>
    <t xml:space="preserve">  Other Operating Expenses</t>
  </si>
  <si>
    <t xml:space="preserve">Total Operating Expenses</t>
  </si>
  <si>
    <t xml:space="preserve">EBITDA</t>
  </si>
  <si>
    <t xml:space="preserve">  Depreciation &amp; Amortization</t>
  </si>
  <si>
    <t xml:space="preserve">  Interest Expense</t>
  </si>
  <si>
    <t xml:space="preserve">EARNINGS BEFORE TAX</t>
  </si>
  <si>
    <t xml:space="preserve">  Tax Rate</t>
  </si>
  <si>
    <t xml:space="preserve">  Income Taxes</t>
  </si>
  <si>
    <t xml:space="preserve">NET INCOME</t>
  </si>
  <si>
    <t xml:space="preserve">Cumulative Net Income</t>
  </si>
  <si>
    <t xml:space="preserve">CONSULTING BUSINESS PLAN — DASHBOARD</t>
  </si>
  <si>
    <t xml:space="preserve">KEY PERFORMANCE INDICATORS</t>
  </si>
  <si>
    <t xml:space="preserve">Total Startup Costs</t>
  </si>
  <si>
    <t xml:space="preserve">Revenue Year 1</t>
  </si>
  <si>
    <t xml:space="preserve">Revenue Year 2</t>
  </si>
  <si>
    <t xml:space="preserve">Revenue Year 3</t>
  </si>
  <si>
    <t xml:space="preserve">Net Margin Year 1</t>
  </si>
  <si>
    <t xml:space="preserve">Net Margin Year 2</t>
  </si>
  <si>
    <t xml:space="preserve">Net Margin Year 3</t>
  </si>
  <si>
    <t xml:space="preserve">3-YEAR REVENUE</t>
  </si>
  <si>
    <t xml:space="preserve">YEAR 1 EXPENSE BREAKDOWN</t>
  </si>
  <si>
    <t xml:space="preserve">Food Costs</t>
  </si>
  <si>
    <t xml:space="preserve">Beverage Costs</t>
  </si>
  <si>
    <t xml:space="preserve">Packaging &amp; Supplies</t>
  </si>
  <si>
    <t xml:space="preserve">Waste &amp; Spoilage</t>
  </si>
  <si>
    <t xml:space="preserve">STARTUP COSTS BREAKDOWN</t>
  </si>
  <si>
    <t xml:space="preserve">Delivery Fees</t>
  </si>
  <si>
    <t xml:space="preserve">Rent &amp; Occupancy</t>
  </si>
  <si>
    <t xml:space="preserve">Payroll &amp; Benefits</t>
  </si>
  <si>
    <t xml:space="preserve">Utilities</t>
  </si>
  <si>
    <t xml:space="preserve">Marketing</t>
  </si>
  <si>
    <t xml:space="preserve">Insurance</t>
  </si>
  <si>
    <t xml:space="preserve">Other OpEx</t>
  </si>
  <si>
    <t xml:space="preserve">MONTHLY NET INCOME — YEAR 1</t>
  </si>
  <si>
    <t xml:space="preserve">Mo 1</t>
  </si>
  <si>
    <t xml:space="preserve">Mo 2</t>
  </si>
  <si>
    <t xml:space="preserve">Mo 3</t>
  </si>
  <si>
    <t xml:space="preserve">Mo 4</t>
  </si>
  <si>
    <t xml:space="preserve">Mo 5</t>
  </si>
  <si>
    <t xml:space="preserve">Mo 6</t>
  </si>
  <si>
    <t xml:space="preserve">Mo 7</t>
  </si>
  <si>
    <t xml:space="preserve">Mo 8</t>
  </si>
  <si>
    <t xml:space="preserve">Mo 9</t>
  </si>
  <si>
    <t xml:space="preserve">Mo 10</t>
  </si>
  <si>
    <t xml:space="preserve">Mo 11</t>
  </si>
  <si>
    <t xml:space="preserve">Mo 12</t>
  </si>
  <si>
    <t xml:space="preserve">Net Income</t>
  </si>
  <si>
    <t xml:space="preserve">Cumulative NI</t>
  </si>
  <si>
    <t xml:space="preserve">Break-Even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</si>
</sst>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mm/yy"/>
    <numFmt numFmtId="166" formatCode="\$#,##0"/>
    <numFmt numFmtId="167" formatCode="0.0%"/>
    <numFmt numFmtId="168" formatCode="\$#,##0;&quot;($&quot;#,##0\);\-"/>
    <numFmt numFmtId="169" formatCode="\$#,##0;&quot;($&quot;#,##0\);&quot;&quot;"/>
    <numFmt numFmtId="170" formatCode="#,##0"/>
    <numFmt numFmtId="171" formatCode="0%"/>
    <numFmt numFmtId="172" formatCode="0"/>
  </numFmts>
  <fonts count="18">
    <font>
      <sz val="12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3"/>
      <color rgb="FFFFFFFF"/>
      <name val="Aptos"/>
      <family val="0"/>
      <charset val="1"/>
    </font>
    <font>
      <sz val="11"/>
      <color theme="1"/>
      <name val="Aptos"/>
      <family val="0"/>
      <charset val="1"/>
    </font>
    <font>
      <b val="true"/>
      <sz val="11"/>
      <color rgb="FF1A3A2A"/>
      <name val="Aptos"/>
      <family val="0"/>
      <charset val="1"/>
    </font>
    <font>
      <b val="true"/>
      <sz val="11"/>
      <color rgb="FF334155"/>
      <name val="Aptos"/>
      <family val="0"/>
      <charset val="1"/>
    </font>
    <font>
      <sz val="11"/>
      <color rgb="FF0F172A"/>
      <name val="Aptos"/>
      <family val="0"/>
      <charset val="1"/>
    </font>
    <font>
      <i val="true"/>
      <sz val="11"/>
      <color rgb="FF008000"/>
      <name val="Aptos"/>
      <family val="0"/>
      <charset val="1"/>
    </font>
    <font>
      <i val="true"/>
      <sz val="11"/>
      <color rgb="FF334155"/>
      <name val="Aptos"/>
      <family val="0"/>
      <charset val="1"/>
    </font>
    <font>
      <b val="true"/>
      <sz val="11"/>
      <color theme="1"/>
      <name val="Aptos"/>
      <family val="0"/>
      <charset val="1"/>
    </font>
    <font>
      <b val="true"/>
      <i val="true"/>
      <sz val="11"/>
      <color rgb="FF334155"/>
      <name val="Aptos"/>
      <family val="0"/>
      <charset val="1"/>
    </font>
    <font>
      <b val="true"/>
      <i val="true"/>
      <sz val="11"/>
      <color theme="1"/>
      <name val="Aptos"/>
      <family val="0"/>
      <charset val="1"/>
    </font>
    <font>
      <b val="true"/>
      <sz val="13"/>
      <color rgb="FF1A3A2A"/>
      <name val="Aptos"/>
      <family val="0"/>
      <charset val="1"/>
    </font>
    <font>
      <i val="true"/>
      <sz val="11"/>
      <color rgb="FF6B7280"/>
      <name val="Aptos"/>
      <family val="0"/>
      <charset val="1"/>
    </font>
    <font>
      <b val="true"/>
      <sz val="12"/>
      <color rgb="FF1A3A2A"/>
      <name val="Aptos"/>
      <family val="2"/>
    </font>
    <font>
      <sz val="9"/>
      <color rgb="FF595959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1A3A2A"/>
        <bgColor rgb="FF333300"/>
      </patternFill>
    </fill>
    <fill>
      <patternFill patternType="solid">
        <fgColor rgb="FFECFDF5"/>
        <bgColor rgb="FFF8FAFC"/>
      </patternFill>
    </fill>
    <fill>
      <patternFill patternType="solid">
        <fgColor rgb="FFFFFFFF"/>
        <bgColor rgb="FFF8FAFC"/>
      </patternFill>
    </fill>
    <fill>
      <patternFill patternType="solid">
        <fgColor rgb="FFF8FAFC"/>
        <bgColor rgb="FFFFFFFF"/>
      </patternFill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/>
      <bottom style="dashed">
        <color rgb="FFCBD5E1"/>
      </bottom>
      <diagonal/>
    </border>
    <border diagonalUp="false" diagonalDown="false">
      <left/>
      <right/>
      <top/>
      <bottom style="thin">
        <color rgb="FFA7F3D0"/>
      </bottom>
      <diagonal/>
    </border>
    <border diagonalUp="false" diagonalDown="false">
      <left/>
      <right/>
      <top style="thin">
        <color rgb="FFA7F3D0"/>
      </top>
      <bottom/>
      <diagonal/>
    </border>
    <border diagonalUp="false" diagonalDown="false">
      <left/>
      <right/>
      <top style="thin">
        <color rgb="FFA7F3D0"/>
      </top>
      <bottom style="thick">
        <color rgb="FF1A3A2A"/>
      </bottom>
      <diagonal/>
    </border>
    <border diagonalUp="false" diagonalDown="false">
      <left/>
      <right/>
      <top style="dashed">
        <color rgb="FFCBD5E1"/>
      </top>
      <bottom style="dashed">
        <color rgb="FFCBD5E1"/>
      </bottom>
      <diagonal/>
    </border>
    <border diagonalUp="false" diagonalDown="false">
      <left/>
      <right/>
      <top/>
      <bottom style="thick">
        <color rgb="FF1A3A2A"/>
      </bottom>
      <diagonal/>
    </border>
    <border diagonalUp="false" diagonalDown="false">
      <left/>
      <right/>
      <top style="dashed">
        <color rgb="FFCBD5E1"/>
      </top>
      <bottom/>
      <diagonal/>
    </border>
    <border diagonalUp="false" diagonalDown="false">
      <left/>
      <right/>
      <top style="thin">
        <color rgb="FFA7F3D0"/>
      </top>
      <bottom style="thin">
        <color rgb="FF1A3A2A"/>
      </bottom>
      <diagonal/>
    </border>
    <border diagonalUp="false" diagonalDown="false">
      <left/>
      <right/>
      <top style="thin">
        <color rgb="FFA7F3D0"/>
      </top>
      <bottom style="double">
        <color rgb="FF1A3A2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2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color rgb="FFDC2626"/>
      </font>
    </dxf>
    <dxf>
      <font>
        <color rgb="FF16A34A"/>
      </font>
    </dxf>
    <dxf>
      <font>
        <b val="1"/>
        <color rgb="FF16A34A"/>
      </font>
    </dxf>
  </dxfs>
  <colors>
    <indexedColors>
      <rgbColor rgb="FF000000"/>
      <rgbColor rgb="FFFFFFFF"/>
      <rgbColor rgb="FFDC262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56082"/>
      <rgbColor rgb="FFD9D9D9"/>
      <rgbColor rgb="FF595959"/>
      <rgbColor rgb="FF9999FF"/>
      <rgbColor rgb="FF993366"/>
      <rgbColor rgb="FFF8FAFC"/>
      <rgbColor rgb="FFECFDF5"/>
      <rgbColor rgb="FF660066"/>
      <rgbColor rgb="FFFF8080"/>
      <rgbColor rgb="FF0066CC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7F3D0"/>
      <rgbColor rgb="FFFFFF99"/>
      <rgbColor rgb="FF6EE7B7"/>
      <rgbColor rgb="FFFF99CC"/>
      <rgbColor rgb="FFCC99FF"/>
      <rgbColor rgb="FFFFCC99"/>
      <rgbColor rgb="FF3366FF"/>
      <rgbColor rgb="FF34D399"/>
      <rgbColor rgb="FF99CC00"/>
      <rgbColor rgb="FFFFCC00"/>
      <rgbColor rgb="FFF59E0B"/>
      <rgbColor rgb="FFEF4444"/>
      <rgbColor rgb="FF6B7280"/>
      <rgbColor rgb="FF969696"/>
      <rgbColor rgb="FF003366"/>
      <rgbColor rgb="FF16A34A"/>
      <rgbColor rgb="FF0F172A"/>
      <rgbColor rgb="FF333300"/>
      <rgbColor rgb="FF993300"/>
      <rgbColor rgb="FF993366"/>
      <rgbColor rgb="FF334155"/>
      <rgbColor rgb="FF1A3A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
</Relationships>
</file>

<file path=xl/charts/_rels/chart2.xml.rels><?xml version="1.0" encoding="UTF-8"?>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
</Relationships>
</file>

<file path=xl/charts/_rels/chart3.xml.rels><?xml version="1.0" encoding="UTF-8"?>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
</Relationships>
</file>

<file path=xl/charts/_rels/chart4.xml.rels><?xml version="1.0" encoding="UTF-8"?>
<Relationships xmlns="http://schemas.openxmlformats.org/package/2006/relationships"><Relationship Id="rId1" Type="http://schemas.microsoft.com/office/2011/relationships/chartStyle" Target="style4.xml"/><Relationship Id="rId2" Type="http://schemas.microsoft.com/office/2011/relationships/chartColorStyle" Target="colors4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2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Monthly Net Income &amp; Cumulative — Year 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Dashboard!$A$33</c:f>
              <c:strCache>
                <c:ptCount val="1"/>
                <c:pt idx="0">
                  <c:v>Net Income</c:v>
                </c:pt>
              </c:strCache>
            </c:strRef>
          </c:tx>
          <c:spPr>
            <a:solidFill>
              <a:srgbClr val="34D399"/>
            </a:solidFill>
            <a:ln cap="rnd" w="25560">
              <a:solidFill>
                <a:srgbClr val="34D399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556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Dashboard!$B$32:$M$32</c:f>
              <c:strCache>
                <c:ptCount val="12"/>
                <c:pt idx="0">
                  <c:v>Mo 1</c:v>
                </c:pt>
                <c:pt idx="1">
                  <c:v>Mo 2</c:v>
                </c:pt>
                <c:pt idx="2">
                  <c:v>Mo 3</c:v>
                </c:pt>
                <c:pt idx="3">
                  <c:v>Mo 4</c:v>
                </c:pt>
                <c:pt idx="4">
                  <c:v>Mo 5</c:v>
                </c:pt>
                <c:pt idx="5">
                  <c:v>Mo 6</c:v>
                </c:pt>
                <c:pt idx="6">
                  <c:v>Mo 7</c:v>
                </c:pt>
                <c:pt idx="7">
                  <c:v>Mo 8</c:v>
                </c:pt>
                <c:pt idx="8">
                  <c:v>Mo 9</c:v>
                </c:pt>
                <c:pt idx="9">
                  <c:v>Mo 10</c:v>
                </c:pt>
                <c:pt idx="10">
                  <c:v>Mo 11</c:v>
                </c:pt>
                <c:pt idx="11">
                  <c:v>Mo 12</c:v>
                </c:pt>
              </c:strCache>
            </c:strRef>
          </c:cat>
          <c:val>
            <c:numRef>
              <c:f>Dashboard!$B$33:$M$33</c:f>
              <c:numCache>
                <c:formatCode>\$#,##0;"($"#,##0\);\-</c:formatCode>
                <c:ptCount val="12"/>
                <c:pt idx="0">
                  <c:v>-9807.4</c:v>
                </c:pt>
                <c:pt idx="1">
                  <c:v>-8306.85</c:v>
                </c:pt>
                <c:pt idx="2">
                  <c:v>4089.6078125</c:v>
                </c:pt>
                <c:pt idx="3">
                  <c:v>13337.4900125</c:v>
                </c:pt>
                <c:pt idx="4">
                  <c:v>23861.252825</c:v>
                </c:pt>
                <c:pt idx="5">
                  <c:v>32904.0135</c:v>
                </c:pt>
                <c:pt idx="6">
                  <c:v>27697.4</c:v>
                </c:pt>
                <c:pt idx="7">
                  <c:v>21885.285075</c:v>
                </c:pt>
                <c:pt idx="8">
                  <c:v>17523.543</c:v>
                </c:pt>
                <c:pt idx="9">
                  <c:v>25729.7104625</c:v>
                </c:pt>
                <c:pt idx="10">
                  <c:v>30697.596825</c:v>
                </c:pt>
                <c:pt idx="11">
                  <c:v>48869.69625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Dashboard!$A$34</c:f>
              <c:strCache>
                <c:ptCount val="1"/>
                <c:pt idx="0">
                  <c:v>Cumulative NI</c:v>
                </c:pt>
              </c:strCache>
            </c:strRef>
          </c:tx>
          <c:spPr>
            <a:solidFill>
              <a:srgbClr val="1A3A2A"/>
            </a:solidFill>
            <a:ln cap="rnd" w="25560">
              <a:solidFill>
                <a:srgbClr val="1A3A2A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2556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Dashboard!$B$32:$M$32</c:f>
              <c:strCache>
                <c:ptCount val="12"/>
                <c:pt idx="0">
                  <c:v>Mo 1</c:v>
                </c:pt>
                <c:pt idx="1">
                  <c:v>Mo 2</c:v>
                </c:pt>
                <c:pt idx="2">
                  <c:v>Mo 3</c:v>
                </c:pt>
                <c:pt idx="3">
                  <c:v>Mo 4</c:v>
                </c:pt>
                <c:pt idx="4">
                  <c:v>Mo 5</c:v>
                </c:pt>
                <c:pt idx="5">
                  <c:v>Mo 6</c:v>
                </c:pt>
                <c:pt idx="6">
                  <c:v>Mo 7</c:v>
                </c:pt>
                <c:pt idx="7">
                  <c:v>Mo 8</c:v>
                </c:pt>
                <c:pt idx="8">
                  <c:v>Mo 9</c:v>
                </c:pt>
                <c:pt idx="9">
                  <c:v>Mo 10</c:v>
                </c:pt>
                <c:pt idx="10">
                  <c:v>Mo 11</c:v>
                </c:pt>
                <c:pt idx="11">
                  <c:v>Mo 12</c:v>
                </c:pt>
              </c:strCache>
            </c:strRef>
          </c:cat>
          <c:val>
            <c:numRef>
              <c:f>Dashboard!$B$34:$M$34</c:f>
              <c:numCache>
                <c:formatCode>\$#,##0;"($"#,##0\);\-</c:formatCode>
                <c:ptCount val="12"/>
                <c:pt idx="0">
                  <c:v>-9807.4</c:v>
                </c:pt>
                <c:pt idx="1">
                  <c:v>-18114.25</c:v>
                </c:pt>
                <c:pt idx="2">
                  <c:v>-14024.6421875</c:v>
                </c:pt>
                <c:pt idx="3">
                  <c:v>-687.152174999999</c:v>
                </c:pt>
                <c:pt idx="4">
                  <c:v>23174.10065</c:v>
                </c:pt>
                <c:pt idx="5">
                  <c:v>56078.11415</c:v>
                </c:pt>
                <c:pt idx="6">
                  <c:v>83775.51415</c:v>
                </c:pt>
                <c:pt idx="7">
                  <c:v>105660.799225</c:v>
                </c:pt>
                <c:pt idx="8">
                  <c:v>123184.342225</c:v>
                </c:pt>
                <c:pt idx="9">
                  <c:v>148914.0526875</c:v>
                </c:pt>
                <c:pt idx="10">
                  <c:v>179611.6495125</c:v>
                </c:pt>
                <c:pt idx="11">
                  <c:v>228481.3457625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Dashboard!$A$35</c:f>
              <c:strCache>
                <c:ptCount val="1"/>
                <c:pt idx="0">
                  <c:v>Break-Even</c:v>
                </c:pt>
              </c:strCache>
            </c:strRef>
          </c:tx>
          <c:spPr>
            <a:solidFill>
              <a:srgbClr val="EF4444"/>
            </a:solidFill>
            <a:ln cap="rnd" w="12600">
              <a:solidFill>
                <a:srgbClr val="EF4444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cap="rnd"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Dashboard!$B$32:$M$32</c:f>
              <c:strCache>
                <c:ptCount val="12"/>
                <c:pt idx="0">
                  <c:v>Mo 1</c:v>
                </c:pt>
                <c:pt idx="1">
                  <c:v>Mo 2</c:v>
                </c:pt>
                <c:pt idx="2">
                  <c:v>Mo 3</c:v>
                </c:pt>
                <c:pt idx="3">
                  <c:v>Mo 4</c:v>
                </c:pt>
                <c:pt idx="4">
                  <c:v>Mo 5</c:v>
                </c:pt>
                <c:pt idx="5">
                  <c:v>Mo 6</c:v>
                </c:pt>
                <c:pt idx="6">
                  <c:v>Mo 7</c:v>
                </c:pt>
                <c:pt idx="7">
                  <c:v>Mo 8</c:v>
                </c:pt>
                <c:pt idx="8">
                  <c:v>Mo 9</c:v>
                </c:pt>
                <c:pt idx="9">
                  <c:v>Mo 10</c:v>
                </c:pt>
                <c:pt idx="10">
                  <c:v>Mo 11</c:v>
                </c:pt>
                <c:pt idx="11">
                  <c:v>Mo 12</c:v>
                </c:pt>
              </c:strCache>
            </c:strRef>
          </c:cat>
          <c:val>
            <c:numRef>
              <c:f>Dashboard!$B$35:$M$35</c:f>
              <c:numCache>
                <c:formatCode>\$#,##0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3436282"/>
        <c:axId val="41139163"/>
      </c:lineChart>
      <c:catAx>
        <c:axId val="4343628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"/>
                <a:ea typeface="Aptos"/>
              </a:defRPr>
            </a:pPr>
          </a:p>
        </c:txPr>
        <c:crossAx val="41139163"/>
        <c:crosses val="autoZero"/>
        <c:auto val="1"/>
        <c:lblAlgn val="ctr"/>
        <c:lblOffset val="100"/>
        <c:noMultiLvlLbl val="0"/>
      </c:catAx>
      <c:valAx>
        <c:axId val="41139163"/>
        <c:scaling>
          <c:orientation val="minMax"/>
        </c:scaling>
        <c:delete val="0"/>
        <c:axPos val="l"/>
        <c:numFmt formatCode="\$#,##0;&quot;($&quot;#,##0\);\-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"/>
                <a:ea typeface="Aptos"/>
              </a:defRPr>
            </a:pPr>
          </a:p>
        </c:txPr>
        <c:crossAx val="43436282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2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3-Year Revenue Projection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34D399"/>
            </a:solidFill>
            <a:ln w="12600">
              <a:noFill/>
            </a:ln>
          </c:spPr>
          <c:invertIfNegative val="0"/>
          <c:dLbls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Dashboard!$A$17:$A$19</c:f>
              <c:strCache>
                <c:ptCount val="3"/>
                <c:pt idx="0">
                  <c:v>Year 1</c:v>
                </c:pt>
                <c:pt idx="1">
                  <c:v>Year 2</c:v>
                </c:pt>
                <c:pt idx="2">
                  <c:v>Year 3</c:v>
                </c:pt>
              </c:strCache>
            </c:strRef>
          </c:cat>
          <c:val>
            <c:numRef>
              <c:f>Dashboard!$B$17:$B$19</c:f>
              <c:numCache>
                <c:formatCode>\$#,##0</c:formatCode>
                <c:ptCount val="3"/>
                <c:pt idx="0">
                  <c:v>1601537.75</c:v>
                </c:pt>
                <c:pt idx="1">
                  <c:v>1791933.39</c:v>
                </c:pt>
                <c:pt idx="2">
                  <c:v>1937900.9418</c:v>
                </c:pt>
              </c:numCache>
            </c:numRef>
          </c:val>
        </c:ser>
        <c:gapWidth val="219"/>
        <c:overlap val="-27"/>
        <c:axId val="98299849"/>
        <c:axId val="94580893"/>
      </c:barChart>
      <c:catAx>
        <c:axId val="9829984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chemeClr val="dk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"/>
                <a:ea typeface="Aptos"/>
              </a:defRPr>
            </a:pPr>
          </a:p>
        </c:txPr>
        <c:crossAx val="94580893"/>
        <c:crosses val="autoZero"/>
        <c:auto val="1"/>
        <c:lblAlgn val="ctr"/>
        <c:lblOffset val="100"/>
        <c:noMultiLvlLbl val="0"/>
      </c:catAx>
      <c:valAx>
        <c:axId val="94580893"/>
        <c:scaling>
          <c:orientation val="minMax"/>
        </c:scaling>
        <c:delete val="0"/>
        <c:axPos val="l"/>
        <c:numFmt formatCode="\$#,##0" sourceLinked="0"/>
        <c:majorTickMark val="none"/>
        <c:minorTickMark val="none"/>
        <c:tickLblPos val="nextTo"/>
        <c:spPr>
          <a:ln w="12600">
            <a:noFill/>
          </a:ln>
        </c:spPr>
        <c:txPr>
          <a:bodyPr/>
          <a:lstStyle/>
          <a:p>
            <a:pPr>
              <a:defRPr sz="900" b="0" u="none" strike="noStrike">
                <a:solidFill>
                  <a:schemeClr val="tx1">
                    <a:lumMod val="65000"/>
                    <a:lumOff val="35000"/>
                  </a:schemeClr>
                </a:solidFill>
                <a:uFillTx/>
                <a:latin typeface="Aptos"/>
                <a:ea typeface="Aptos"/>
              </a:defRPr>
            </a:pPr>
          </a:p>
        </c:txPr>
        <c:crossAx val="98299849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2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Year 1 Expense Breakdown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pieChart>
        <c:varyColors val="1"/>
        <c:ser>
          <c:idx val="0"/>
          <c:order val="0"/>
          <c:spPr>
            <a:solidFill>
              <a:srgbClr val="156082"/>
            </a:solidFill>
            <a:ln w="12600">
              <a:noFill/>
            </a:ln>
          </c:spPr>
          <c:explosion val="0"/>
          <c:dPt>
            <c:idx val="0"/>
            <c:spPr>
              <a:solidFill>
                <a:srgbClr val="1A3A2A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1"/>
            <c:spPr>
              <a:solidFill>
                <a:srgbClr val="34D399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2"/>
            <c:spPr>
              <a:solidFill>
                <a:srgbClr val="6EE7B7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3"/>
            <c:spPr>
              <a:solidFill>
                <a:srgbClr val="F59E0B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4"/>
            <c:spPr>
              <a:solidFill>
                <a:srgbClr val="EF4444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5"/>
            <c:spPr>
              <a:solidFill>
                <a:srgbClr val="6B7280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6"/>
            <c:spPr>
              <a:solidFill>
                <a:srgbClr val="1A3A2A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7"/>
            <c:spPr>
              <a:solidFill>
                <a:srgbClr val="34D399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8"/>
            <c:spPr>
              <a:solidFill>
                <a:srgbClr val="6EE7B7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9"/>
            <c:spPr>
              <a:solidFill>
                <a:srgbClr val="F59E0B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10"/>
            <c:spPr>
              <a:solidFill>
                <a:srgbClr val="EF4444"/>
              </a:solidFill>
              <a:ln w="19080">
                <a:solidFill>
                  <a:schemeClr val="lt1"/>
                </a:solidFill>
                <a:round/>
              </a:ln>
            </c:spPr>
          </c:dPt>
          <c:dLbls>
            <c:dLbl>
              <c:idx val="0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2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3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4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5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6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7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8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9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0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Dashboard!$D$17:$D$27</c:f>
              <c:strCache>
                <c:ptCount val="11"/>
                <c:pt idx="0">
                  <c:v>Food Costs</c:v>
                </c:pt>
                <c:pt idx="1">
                  <c:v>Beverage Costs</c:v>
                </c:pt>
                <c:pt idx="2">
                  <c:v>Packaging &amp; Supplies</c:v>
                </c:pt>
                <c:pt idx="3">
                  <c:v>Waste &amp; Spoilage</c:v>
                </c:pt>
                <c:pt idx="4">
                  <c:v>Delivery Fees</c:v>
                </c:pt>
                <c:pt idx="5">
                  <c:v>Rent &amp; Occupancy</c:v>
                </c:pt>
                <c:pt idx="6">
                  <c:v>Payroll &amp; Benefits</c:v>
                </c:pt>
                <c:pt idx="7">
                  <c:v>Utilities</c:v>
                </c:pt>
                <c:pt idx="8">
                  <c:v>Marketing</c:v>
                </c:pt>
                <c:pt idx="9">
                  <c:v>Insurance</c:v>
                </c:pt>
                <c:pt idx="10">
                  <c:v>Other OpEx</c:v>
                </c:pt>
              </c:strCache>
            </c:strRef>
          </c:cat>
          <c:val>
            <c:numRef>
              <c:f>Dashboard!$E$17:$E$27</c:f>
              <c:numCache>
                <c:formatCode>\$#,##0</c:formatCode>
                <c:ptCount val="11"/>
                <c:pt idx="0">
                  <c:v>480461.325</c:v>
                </c:pt>
                <c:pt idx="1">
                  <c:v>112107.6425</c:v>
                </c:pt>
                <c:pt idx="2">
                  <c:v>40038.44375</c:v>
                </c:pt>
                <c:pt idx="3">
                  <c:v>48046.1325</c:v>
                </c:pt>
                <c:pt idx="4">
                  <c:v>48046.1325</c:v>
                </c:pt>
                <c:pt idx="5">
                  <c:v>98400</c:v>
                </c:pt>
                <c:pt idx="6">
                  <c:v>324000</c:v>
                </c:pt>
                <c:pt idx="7">
                  <c:v>26000</c:v>
                </c:pt>
                <c:pt idx="8">
                  <c:v>33500</c:v>
                </c:pt>
                <c:pt idx="9">
                  <c:v>15000</c:v>
                </c:pt>
                <c:pt idx="10">
                  <c:v>45600</c:v>
                </c:pt>
              </c:numCache>
            </c:numRef>
          </c:val>
        </c:ser>
        <c:firstSliceAng val="0"/>
      </c:pieChart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200" b="1" u="none" strike="noStrike">
                <a:solidFill>
                  <a:srgbClr val="1A3A2A"/>
                </a:solidFill>
                <a:uFillTx/>
                <a:latin typeface="Aptos"/>
                <a:ea typeface="Aptos"/>
              </a:rPr>
              <a:t>Startup Costs Breakdown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pieChart>
        <c:varyColors val="1"/>
        <c:ser>
          <c:idx val="0"/>
          <c:order val="0"/>
          <c:spPr>
            <a:solidFill>
              <a:srgbClr val="156082"/>
            </a:solidFill>
            <a:ln w="12600">
              <a:noFill/>
            </a:ln>
          </c:spPr>
          <c:explosion val="0"/>
          <c:dPt>
            <c:idx val="0"/>
            <c:spPr>
              <a:solidFill>
                <a:srgbClr val="1A3A2A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1"/>
            <c:spPr>
              <a:solidFill>
                <a:srgbClr val="34D399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2"/>
            <c:spPr>
              <a:solidFill>
                <a:srgbClr val="6EE7B7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3"/>
            <c:spPr>
              <a:solidFill>
                <a:srgbClr val="F59E0B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4"/>
            <c:spPr>
              <a:solidFill>
                <a:srgbClr val="EF4444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5"/>
            <c:spPr>
              <a:solidFill>
                <a:srgbClr val="6B7280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6"/>
            <c:spPr>
              <a:solidFill>
                <a:srgbClr val="34D399"/>
              </a:solidFill>
              <a:ln w="19080">
                <a:solidFill>
                  <a:schemeClr val="lt1"/>
                </a:solidFill>
                <a:round/>
              </a:ln>
            </c:spPr>
          </c:dPt>
          <c:dPt>
            <c:idx val="7"/>
            <c:spPr>
              <a:solidFill>
                <a:srgbClr val="6EE7B7"/>
              </a:solidFill>
              <a:ln w="19080">
                <a:solidFill>
                  <a:schemeClr val="lt1"/>
                </a:solidFill>
                <a:round/>
              </a:ln>
            </c:spPr>
          </c:dPt>
          <c:dLbls>
            <c:dLbl>
              <c:idx val="0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2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3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4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5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6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7"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Aptos Narrow"/>
                    </a:defRPr>
                  </a:pPr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eparator>; </c:separator>
            </c:dLbl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Aptos Narrow"/>
                  </a:defRPr>
                </a:pPr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Dashboard!$A$22:$A$29</c:f>
              <c:strCache>
                <c:ptCount val="8"/>
                <c:pt idx="0">
                  <c:v>Licenses &amp; Permits</c:v>
                </c:pt>
                <c:pt idx="1">
                  <c:v>Equipment &amp; Furniture</c:v>
                </c:pt>
                <c:pt idx="2">
                  <c:v>Leasehold Improvements</c:v>
                </c:pt>
                <c:pt idx="3">
                  <c:v>Initial Inventory</c:v>
                </c:pt>
                <c:pt idx="4">
                  <c:v>Marketing &amp; Branding</c:v>
                </c:pt>
                <c:pt idx="5">
                  <c:v>Legal &amp; Professional</c:v>
                </c:pt>
                <c:pt idx="6">
                  <c:v>Technology</c:v>
                </c:pt>
                <c:pt idx="7">
                  <c:v>Working Capital Reserve</c:v>
                </c:pt>
              </c:strCache>
            </c:strRef>
          </c:cat>
          <c:val>
            <c:numRef>
              <c:f>Dashboard!$B$22:$B$29</c:f>
              <c:numCache>
                <c:formatCode>\$#,##0</c:formatCode>
                <c:ptCount val="8"/>
                <c:pt idx="0">
                  <c:v>10050</c:v>
                </c:pt>
                <c:pt idx="1">
                  <c:v>75600</c:v>
                </c:pt>
                <c:pt idx="2">
                  <c:v>136000</c:v>
                </c:pt>
                <c:pt idx="3">
                  <c:v>23000</c:v>
                </c:pt>
                <c:pt idx="4">
                  <c:v>21200</c:v>
                </c:pt>
                <c:pt idx="5">
                  <c:v>9500</c:v>
                </c:pt>
                <c:pt idx="6">
                  <c:v>12100</c:v>
                </c:pt>
                <c:pt idx="7">
                  <c:v>45000</c:v>
                </c:pt>
              </c:numCache>
            </c:numRef>
          </c:val>
        </c:ser>
        <c:firstSliceAng val="0"/>
      </c:pieChart>
      <c:spPr>
        <a:solidFill>
          <a:srgbClr val="FFFFFF"/>
        </a:solidFill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u="none" strike="noStrike">
              <a:solidFill>
                <a:schemeClr val="tx1">
                  <a:lumMod val="65000"/>
                  <a:lumOff val="35000"/>
                </a:schemeClr>
              </a:solidFill>
              <a:uFillTx/>
              <a:latin typeface="Aptos"/>
              <a:ea typeface="Aptos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chemeClr val="dk1">
          <a:lumMod val="15000"/>
          <a:lumOff val="85000"/>
        </a:schemeClr>
      </a:solidFill>
      <a:round/>
    </a:ln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3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charts/style4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/>
  </cs:axisTitle>
  <cs:categoryAxis>
    <cs:lnRef idx="0"/>
    <cs:fillRef idx="0"/>
    <cs:effectRef idx="0"/>
    <cs:fontRef idx="minor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chartArea>
  <cs:dataLabel>
    <cs:lnRef idx="0"/>
    <cs:fillRef idx="0"/>
    <cs:effectRef idx="0"/>
    <cs:fontRef idx="minor"/>
  </cs:dataLabel>
  <cs:dataPoint>
    <cs:lnRef idx="0"/>
    <cs:fillRef idx="0">
      <cs:styleClr val="auto"/>
    </cs:fillRef>
    <cs:effectRef idx="0"/>
    <cs:fontRef idx="minor">
      <cs:schemeClr val="tx1"/>
    </cs:fontRef>
    <cs:spPr>
      <a:solidFill>
        <a:schemeClr val="phClr"/>
      </a:solidFill>
    </cs:spPr>
  </cs:dataPoint>
  <cs:dataPoint3D>
    <cs:lnRef idx="0"/>
    <cs:fillRef idx="0"/>
    <cs:effectRef idx="0"/>
    <cs:fontRef idx="minor"/>
  </cs:dataPoint3D>
  <cs:dataPointLine>
    <cs:lnRef idx="0"/>
    <cs:fillRef idx="0"/>
    <cs:effectRef idx="0"/>
    <cs:fontRef idx="minor"/>
  </cs:dataPointLine>
  <cs:dataPointMarker>
    <cs:lnRef idx="0"/>
    <cs:fillRef idx="0"/>
    <cs:effectRef idx="0"/>
    <cs:fontRef idx="minor"/>
  </cs:dataPointMarker>
  <cs:dataPointMarkerLayout>
    <cs:lnRef idx="0"/>
    <cs:fillRef idx="0"/>
    <cs:effectRef idx="0"/>
    <cs:fontRef idx="minor"/>
  </cs:dataPointMarkerLayout>
  <cs:dataPointWireframe>
    <cs:lnRef idx="0"/>
    <cs:fillRef idx="0"/>
    <cs:effectRef idx="0"/>
    <cs:fontRef idx="minor"/>
  </cs:dataPointWireframe>
  <cs:dataTable>
    <cs:lnRef idx="0"/>
    <cs:fillRef idx="0"/>
    <cs:effectRef idx="0"/>
    <cs:fontRef idx="minor"/>
  </cs:dataTable>
  <cs:downBar>
    <cs:lnRef idx="0"/>
    <cs:fillRef idx="0"/>
    <cs:effectRef idx="0"/>
    <cs:fontRef idx="minor"/>
  </cs:downBar>
  <cs:dropLine>
    <cs:lnRef idx="0"/>
    <cs:fillRef idx="0"/>
    <cs:effectRef idx="0"/>
    <cs:fontRef idx="minor"/>
  </cs:dropLine>
  <cs:errorBar>
    <cs:lnRef idx="0"/>
    <cs:fillRef idx="0"/>
    <cs:effectRef idx="0"/>
    <cs:fontRef idx="minor"/>
  </cs:errorBar>
  <cs:floor>
    <cs:lnRef idx="0"/>
    <cs:fillRef idx="0"/>
    <cs:effectRef idx="0"/>
    <cs:fontRef idx="minor"/>
  </cs:floor>
  <cs:gridlineMajor>
    <cs:lnRef idx="0"/>
    <cs:fillRef idx="0"/>
    <cs:effectRef idx="0"/>
    <cs:fontRef idx="minor"/>
  </cs:gridlineMajor>
  <cs:gridlineMinor>
    <cs:lnRef idx="0"/>
    <cs:fillRef idx="0"/>
    <cs:effectRef idx="0"/>
    <cs:fontRef idx="minor"/>
  </cs:gridlineMinor>
  <cs:hiLoLine>
    <cs:lnRef idx="0"/>
    <cs:fillRef idx="0"/>
    <cs:effectRef idx="0"/>
    <cs:fontRef idx="minor"/>
  </cs:hiLoLine>
  <cs:leaderLine>
    <cs:lnRef idx="0"/>
    <cs:fillRef idx="0"/>
    <cs:effectRef idx="0"/>
    <cs:fontRef idx="minor"/>
  </cs:leaderLine>
  <cs:legend>
    <cs:lnRef idx="0"/>
    <cs:fillRef idx="0"/>
    <cs:effectRef idx="0"/>
    <cs:fontRef idx="minor"/>
  </cs:legend>
  <cs:plotArea>
    <cs:lnRef idx="0"/>
    <cs:fillRef idx="0"/>
    <cs:effectRef idx="0"/>
    <cs:fontRef idx="minor"/>
  </cs:plotArea>
  <cs:plotArea3D>
    <cs:lnRef idx="0"/>
    <cs:fillRef idx="0"/>
    <cs:effectRef idx="0"/>
    <cs:fontRef idx="minor"/>
  </cs:plotArea3D>
  <cs:seriesAxis>
    <cs:lnRef idx="0"/>
    <cs:fillRef idx="0"/>
    <cs:effectRef idx="0"/>
    <cs:fontRef idx="minor"/>
  </cs:seriesAxis>
  <cs:seriesLine>
    <cs:lnRef idx="0"/>
    <cs:fillRef idx="0"/>
    <cs:effectRef idx="0"/>
    <cs:fontRef idx="minor"/>
  </cs:seriesLine>
  <cs:title>
    <cs:lnRef idx="0"/>
    <cs:fillRef idx="0"/>
    <cs:effectRef idx="0"/>
    <cs:fontRef idx="minor"/>
  </cs:title>
  <cs:trendline>
    <cs:lnRef idx="0"/>
    <cs:fillRef idx="0"/>
    <cs:effectRef idx="0"/>
    <cs:fontRef idx="minor"/>
  </cs:trendline>
  <cs:trendlineLabel>
    <cs:lnRef idx="0"/>
    <cs:fillRef idx="0"/>
    <cs:effectRef idx="0"/>
    <cs:fontRef idx="minor"/>
  </cs:trendlineLabel>
  <cs:upBar>
    <cs:lnRef idx="0"/>
    <cs:fillRef idx="0"/>
    <cs:effectRef idx="0"/>
    <cs:fontRef idx="minor"/>
  </cs:upBar>
  <cs:valueAxis>
    <cs:lnRef idx="0"/>
    <cs:fillRef idx="0"/>
    <cs:effectRef idx="0"/>
    <cs:fontRef idx="minor"/>
  </cs:valueAxis>
  <cs:wall>
    <cs:lnRef idx="0"/>
    <cs:fillRef idx="0"/>
    <cs:effectRef idx="0"/>
    <cs:fontRef idx="minor"/>
  </cs:wall>
</cs:chartStyl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0</xdr:colOff>
      <xdr:row>17</xdr:row>
      <xdr:rowOff>0</xdr:rowOff>
    </xdr:from>
    <xdr:to>
      <xdr:col>10</xdr:col>
      <xdr:colOff>444240</xdr:colOff>
      <xdr:row>30</xdr:row>
      <xdr:rowOff>101160</xdr:rowOff>
    </xdr:to>
    <xdr:graphicFrame>
      <xdr:nvGraphicFramePr>
        <xdr:cNvPr id="1" name="Chart 1"/>
        <xdr:cNvGraphicFramePr/>
      </xdr:nvGraphicFramePr>
      <xdr:xfrm>
        <a:off x="7958520" y="3429000"/>
        <a:ext cx="4142880" cy="2701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0</xdr:colOff>
      <xdr:row>1</xdr:row>
      <xdr:rowOff>0</xdr:rowOff>
    </xdr:from>
    <xdr:to>
      <xdr:col>10</xdr:col>
      <xdr:colOff>444240</xdr:colOff>
      <xdr:row>14</xdr:row>
      <xdr:rowOff>101160</xdr:rowOff>
    </xdr:to>
    <xdr:graphicFrame>
      <xdr:nvGraphicFramePr>
        <xdr:cNvPr id="2" name="Chart 2"/>
        <xdr:cNvGraphicFramePr/>
      </xdr:nvGraphicFramePr>
      <xdr:xfrm>
        <a:off x="7958520" y="228600"/>
        <a:ext cx="4142880" cy="2701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0</xdr:colOff>
      <xdr:row>17</xdr:row>
      <xdr:rowOff>0</xdr:rowOff>
    </xdr:from>
    <xdr:to>
      <xdr:col>15</xdr:col>
      <xdr:colOff>444240</xdr:colOff>
      <xdr:row>30</xdr:row>
      <xdr:rowOff>101160</xdr:rowOff>
    </xdr:to>
    <xdr:graphicFrame>
      <xdr:nvGraphicFramePr>
        <xdr:cNvPr id="3" name="Chart 3"/>
        <xdr:cNvGraphicFramePr/>
      </xdr:nvGraphicFramePr>
      <xdr:xfrm>
        <a:off x="11657160" y="3429000"/>
        <a:ext cx="4143240" cy="2701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0</xdr:colOff>
      <xdr:row>1</xdr:row>
      <xdr:rowOff>0</xdr:rowOff>
    </xdr:from>
    <xdr:to>
      <xdr:col>15</xdr:col>
      <xdr:colOff>444240</xdr:colOff>
      <xdr:row>14</xdr:row>
      <xdr:rowOff>101160</xdr:rowOff>
    </xdr:to>
    <xdr:graphicFrame>
      <xdr:nvGraphicFramePr>
        <xdr:cNvPr id="4" name="Chart 4"/>
        <xdr:cNvGraphicFramePr/>
      </xdr:nvGraphicFramePr>
      <xdr:xfrm>
        <a:off x="11657160" y="228600"/>
        <a:ext cx="4143240" cy="2701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F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30"/>
    <col collapsed="false" customWidth="true" hidden="false" outlineLevel="0" max="2" min="2" style="0" width="33.33"/>
    <col collapsed="false" customWidth="true" hidden="false" outlineLevel="0" max="3" min="3" style="0" width="5"/>
    <col collapsed="false" customWidth="true" hidden="false" outlineLevel="0" max="4" min="4" style="0" width="30"/>
    <col collapsed="false" customWidth="true" hidden="false" outlineLevel="0" max="5" min="5" style="0" width="25"/>
    <col collapsed="false" customWidth="true" hidden="false" outlineLevel="0" max="6" min="6" style="0" width="5"/>
  </cols>
  <sheetData>
    <row r="1" customFormat="false" ht="18" hidden="false" customHeight="true" outlineLevel="0" collapsed="false">
      <c r="A1" s="1" t="s">
        <v>0</v>
      </c>
      <c r="B1" s="1"/>
      <c r="C1" s="1"/>
      <c r="D1" s="1"/>
      <c r="E1" s="1"/>
      <c r="F1" s="1"/>
    </row>
    <row r="2" customFormat="false" ht="15.75" hidden="false" customHeight="false" outlineLevel="0" collapsed="false">
      <c r="A2" s="2"/>
      <c r="B2" s="2"/>
      <c r="C2" s="2"/>
      <c r="D2" s="2"/>
      <c r="E2" s="2"/>
      <c r="F2" s="2"/>
    </row>
    <row r="3" customFormat="false" ht="15.75" hidden="false" customHeight="false" outlineLevel="0" collapsed="false">
      <c r="A3" s="3" t="s">
        <v>1</v>
      </c>
      <c r="B3" s="4"/>
      <c r="C3" s="2"/>
      <c r="D3" s="3" t="s">
        <v>2</v>
      </c>
      <c r="E3" s="4"/>
      <c r="F3" s="2"/>
    </row>
    <row r="4" customFormat="false" ht="15.75" hidden="false" customHeight="false" outlineLevel="0" collapsed="false">
      <c r="A4" s="5" t="s">
        <v>3</v>
      </c>
      <c r="B4" s="6" t="s">
        <v>4</v>
      </c>
      <c r="C4" s="2"/>
      <c r="D4" s="6" t="s">
        <v>5</v>
      </c>
      <c r="E4" s="6"/>
      <c r="F4" s="2"/>
    </row>
    <row r="5" customFormat="false" ht="15.75" hidden="false" customHeight="false" outlineLevel="0" collapsed="false">
      <c r="A5" s="5" t="s">
        <v>6</v>
      </c>
      <c r="B5" s="6" t="s">
        <v>7</v>
      </c>
      <c r="C5" s="2"/>
      <c r="D5" s="6"/>
      <c r="E5" s="6"/>
      <c r="F5" s="2"/>
    </row>
    <row r="6" customFormat="false" ht="15.75" hidden="false" customHeight="false" outlineLevel="0" collapsed="false">
      <c r="A6" s="5" t="s">
        <v>8</v>
      </c>
      <c r="B6" s="6" t="s">
        <v>9</v>
      </c>
      <c r="C6" s="2"/>
      <c r="D6" s="7"/>
      <c r="E6" s="7"/>
      <c r="F6" s="2"/>
    </row>
    <row r="7" customFormat="false" ht="15.75" hidden="false" customHeight="false" outlineLevel="0" collapsed="false">
      <c r="A7" s="5" t="s">
        <v>10</v>
      </c>
      <c r="B7" s="6" t="s">
        <v>11</v>
      </c>
      <c r="C7" s="2"/>
      <c r="D7" s="2"/>
      <c r="E7" s="2"/>
      <c r="F7" s="2"/>
    </row>
    <row r="8" customFormat="false" ht="15.75" hidden="false" customHeight="false" outlineLevel="0" collapsed="false">
      <c r="A8" s="5" t="s">
        <v>12</v>
      </c>
      <c r="B8" s="8" t="n">
        <v>46082</v>
      </c>
      <c r="C8" s="2"/>
      <c r="D8" s="3" t="s">
        <v>13</v>
      </c>
      <c r="E8" s="4"/>
      <c r="F8" s="2"/>
    </row>
    <row r="9" customFormat="false" ht="15.75" hidden="false" customHeight="false" outlineLevel="0" collapsed="false">
      <c r="A9" s="2"/>
      <c r="B9" s="2"/>
      <c r="C9" s="2"/>
      <c r="D9" s="6" t="s">
        <v>14</v>
      </c>
      <c r="E9" s="6"/>
      <c r="F9" s="2"/>
    </row>
    <row r="10" customFormat="false" ht="15.75" hidden="false" customHeight="false" outlineLevel="0" collapsed="false">
      <c r="A10" s="3" t="s">
        <v>15</v>
      </c>
      <c r="B10" s="4"/>
      <c r="C10" s="2"/>
      <c r="D10" s="6"/>
      <c r="E10" s="6"/>
      <c r="F10" s="2"/>
    </row>
    <row r="11" customFormat="false" ht="15.75" hidden="false" customHeight="false" outlineLevel="0" collapsed="false">
      <c r="A11" s="5" t="s">
        <v>16</v>
      </c>
      <c r="B11" s="6" t="s">
        <v>17</v>
      </c>
      <c r="C11" s="2"/>
      <c r="D11" s="7"/>
      <c r="E11" s="7"/>
      <c r="F11" s="2"/>
    </row>
    <row r="12" customFormat="false" ht="15.75" hidden="false" customHeight="false" outlineLevel="0" collapsed="false">
      <c r="A12" s="5" t="s">
        <v>18</v>
      </c>
      <c r="B12" s="6" t="s">
        <v>19</v>
      </c>
      <c r="C12" s="2"/>
      <c r="D12" s="2"/>
      <c r="E12" s="2"/>
      <c r="F12" s="2"/>
    </row>
    <row r="13" customFormat="false" ht="15.75" hidden="false" customHeight="false" outlineLevel="0" collapsed="false">
      <c r="A13" s="5" t="s">
        <v>20</v>
      </c>
      <c r="B13" s="6" t="s">
        <v>21</v>
      </c>
      <c r="C13" s="2"/>
      <c r="D13" s="3" t="s">
        <v>22</v>
      </c>
      <c r="E13" s="4"/>
      <c r="F13" s="2"/>
    </row>
    <row r="14" customFormat="false" ht="15.75" hidden="false" customHeight="false" outlineLevel="0" collapsed="false">
      <c r="A14" s="5" t="s">
        <v>23</v>
      </c>
      <c r="B14" s="6" t="s">
        <v>24</v>
      </c>
      <c r="C14" s="2"/>
      <c r="D14" s="6" t="s">
        <v>25</v>
      </c>
      <c r="E14" s="6"/>
      <c r="F14" s="2"/>
    </row>
    <row r="15" customFormat="false" ht="15.75" hidden="false" customHeight="false" outlineLevel="0" collapsed="false">
      <c r="A15" s="5" t="s">
        <v>26</v>
      </c>
      <c r="B15" s="6" t="n">
        <v>2026</v>
      </c>
      <c r="C15" s="2"/>
      <c r="D15" s="6"/>
      <c r="E15" s="6"/>
      <c r="F15" s="2"/>
    </row>
    <row r="16" customFormat="false" ht="15.75" hidden="false" customHeight="false" outlineLevel="0" collapsed="false">
      <c r="A16" s="5" t="s">
        <v>27</v>
      </c>
      <c r="B16" s="7" t="s">
        <v>28</v>
      </c>
      <c r="C16" s="2"/>
      <c r="D16" s="7"/>
      <c r="E16" s="7"/>
      <c r="F16" s="2"/>
    </row>
    <row r="17" customFormat="false" ht="15.75" hidden="false" customHeight="false" outlineLevel="0" collapsed="false">
      <c r="A17" s="2"/>
      <c r="B17" s="2"/>
      <c r="C17" s="2"/>
      <c r="D17" s="2"/>
      <c r="E17" s="2"/>
      <c r="F17" s="2"/>
    </row>
    <row r="18" customFormat="false" ht="15.75" hidden="false" customHeight="false" outlineLevel="0" collapsed="false">
      <c r="A18" s="3" t="s">
        <v>29</v>
      </c>
      <c r="B18" s="4"/>
      <c r="C18" s="4"/>
      <c r="D18" s="4"/>
      <c r="E18" s="4"/>
      <c r="F18" s="2"/>
    </row>
    <row r="19" customFormat="false" ht="15.75" hidden="false" customHeight="false" outlineLevel="0" collapsed="false">
      <c r="A19" s="6" t="s">
        <v>30</v>
      </c>
      <c r="B19" s="6"/>
      <c r="C19" s="6"/>
      <c r="D19" s="6"/>
      <c r="E19" s="6"/>
      <c r="F19" s="2"/>
    </row>
    <row r="20" customFormat="false" ht="15.75" hidden="false" customHeight="false" outlineLevel="0" collapsed="false">
      <c r="A20" s="7"/>
      <c r="B20" s="7"/>
      <c r="C20" s="7"/>
      <c r="D20" s="7"/>
      <c r="E20" s="7"/>
      <c r="F20" s="2"/>
    </row>
    <row r="21" customFormat="false" ht="15.75" hidden="false" customHeight="false" outlineLevel="0" collapsed="false">
      <c r="A21" s="2"/>
      <c r="B21" s="2"/>
      <c r="C21" s="2"/>
      <c r="D21" s="2"/>
      <c r="E21" s="2"/>
      <c r="F21" s="2"/>
    </row>
    <row r="22" customFormat="false" ht="15.75" hidden="false" customHeight="false" outlineLevel="0" collapsed="false">
      <c r="A22" s="3" t="s">
        <v>31</v>
      </c>
      <c r="B22" s="4"/>
      <c r="C22" s="4"/>
      <c r="D22" s="3" t="s">
        <v>32</v>
      </c>
      <c r="E22" s="4"/>
      <c r="F22" s="2"/>
    </row>
    <row r="23" customFormat="false" ht="15.75" hidden="false" customHeight="false" outlineLevel="0" collapsed="false">
      <c r="A23" s="5" t="s">
        <v>33</v>
      </c>
      <c r="B23" s="9" t="n">
        <f aca="false">'Startup Costs &amp; Funding'!C13</f>
        <v>332450</v>
      </c>
      <c r="C23" s="2"/>
      <c r="D23" s="5" t="s">
        <v>34</v>
      </c>
      <c r="E23" s="10" t="n">
        <f aca="false">'Projected P&amp;L'!O14</f>
        <v>0.545</v>
      </c>
      <c r="F23" s="2"/>
    </row>
    <row r="24" customFormat="false" ht="15.75" hidden="false" customHeight="false" outlineLevel="0" collapsed="false">
      <c r="A24" s="5" t="s">
        <v>35</v>
      </c>
      <c r="B24" s="9" t="n">
        <f aca="false">'Startup Costs &amp; Funding'!B23</f>
        <v>350000</v>
      </c>
      <c r="C24" s="2"/>
      <c r="D24" s="5" t="s">
        <v>36</v>
      </c>
      <c r="E24" s="10" t="n">
        <f aca="false">'Projected P&amp;L'!O28</f>
        <v>0.206263057957891</v>
      </c>
      <c r="F24" s="2"/>
    </row>
    <row r="25" customFormat="false" ht="15.75" hidden="false" customHeight="false" outlineLevel="0" collapsed="false">
      <c r="A25" s="5" t="s">
        <v>37</v>
      </c>
      <c r="B25" s="11" t="n">
        <f aca="false">'Startup Costs &amp; Funding'!B25</f>
        <v>-17550</v>
      </c>
      <c r="C25" s="2"/>
      <c r="D25" s="5" t="s">
        <v>38</v>
      </c>
      <c r="E25" s="10" t="n">
        <f aca="false">'Projected P&amp;L'!Q37</f>
        <v>0.174512886679622</v>
      </c>
      <c r="F25" s="2"/>
    </row>
    <row r="26" customFormat="false" ht="15.75" hidden="false" customHeight="false" outlineLevel="0" collapsed="false">
      <c r="A26" s="5" t="s">
        <v>39</v>
      </c>
      <c r="B26" s="9" t="n">
        <f aca="false">'Projected P&amp;L'!N4</f>
        <v>1601537.75</v>
      </c>
      <c r="C26" s="2"/>
      <c r="D26" s="5" t="s">
        <v>40</v>
      </c>
      <c r="E26" s="10" t="n">
        <f aca="false">'Projected P&amp;L'!S37</f>
        <v>0.204261539088427</v>
      </c>
      <c r="F26" s="2"/>
    </row>
    <row r="27" customFormat="false" ht="15.75" hidden="false" customHeight="false" outlineLevel="0" collapsed="false">
      <c r="A27" s="5" t="s">
        <v>41</v>
      </c>
      <c r="B27" s="11" t="n">
        <f aca="false">'Projected P&amp;L'!N37</f>
        <v>228481.3457625</v>
      </c>
      <c r="C27" s="2"/>
      <c r="D27" s="5" t="s">
        <v>42</v>
      </c>
      <c r="E27" s="9" t="n">
        <f aca="false">'Startup Costs &amp; Funding'!E23</f>
        <v>3168.24971574537</v>
      </c>
      <c r="F27" s="2"/>
    </row>
    <row r="28" customFormat="false" ht="15.75" hidden="false" customHeight="false" outlineLevel="0" collapsed="false">
      <c r="A28" s="5" t="s">
        <v>43</v>
      </c>
      <c r="B28" s="10" t="n">
        <f aca="false">'Projected P&amp;L'!O37</f>
        <v>0.142663727884341</v>
      </c>
      <c r="C28" s="2"/>
      <c r="D28" s="2"/>
      <c r="E28" s="2"/>
      <c r="F28" s="2"/>
    </row>
    <row r="29" customFormat="false" ht="15.75" hidden="false" customHeight="false" outlineLevel="0" collapsed="false">
      <c r="A29" s="5" t="s">
        <v>44</v>
      </c>
      <c r="B29" s="9" t="n">
        <f aca="false">'Projected P&amp;L'!P4</f>
        <v>1791933.39</v>
      </c>
      <c r="C29" s="2"/>
      <c r="D29" s="2"/>
      <c r="E29" s="2"/>
      <c r="F29" s="2"/>
    </row>
    <row r="30" customFormat="false" ht="15.75" hidden="false" customHeight="false" outlineLevel="0" collapsed="false">
      <c r="A30" s="5" t="s">
        <v>45</v>
      </c>
      <c r="B30" s="11" t="n">
        <f aca="false">'Projected P&amp;L'!P37</f>
        <v>312715.4686265</v>
      </c>
      <c r="C30" s="2"/>
      <c r="D30" s="2"/>
      <c r="E30" s="2"/>
      <c r="F30" s="2"/>
    </row>
    <row r="31" customFormat="false" ht="15.75" hidden="false" customHeight="false" outlineLevel="0" collapsed="false">
      <c r="A31" s="5" t="s">
        <v>46</v>
      </c>
      <c r="B31" s="9" t="n">
        <f aca="false">'Projected P&amp;L'!R4</f>
        <v>1937900.9418</v>
      </c>
      <c r="C31" s="2"/>
      <c r="D31" s="2"/>
      <c r="E31" s="2"/>
      <c r="F31" s="2"/>
    </row>
    <row r="32" customFormat="false" ht="15.75" hidden="false" customHeight="false" outlineLevel="0" collapsed="false">
      <c r="A32" s="5" t="s">
        <v>47</v>
      </c>
      <c r="B32" s="11" t="n">
        <f aca="false">'Projected P&amp;L'!R37</f>
        <v>395838.62897298</v>
      </c>
      <c r="C32" s="2"/>
      <c r="D32" s="2"/>
      <c r="E32" s="2"/>
      <c r="F32" s="2"/>
    </row>
    <row r="33" customFormat="false" ht="15.75" hidden="false" customHeight="false" outlineLevel="0" collapsed="false">
      <c r="A33" s="5" t="s">
        <v>48</v>
      </c>
      <c r="B33" s="12" t="n">
        <f aca="false">'Projected P&amp;L'!B40</f>
        <v>5</v>
      </c>
      <c r="C33" s="2"/>
      <c r="D33" s="2"/>
      <c r="E33" s="2"/>
      <c r="F33" s="2"/>
    </row>
    <row r="34" customFormat="false" ht="15.75" hidden="false" customHeight="false" outlineLevel="0" collapsed="false">
      <c r="A34" s="2"/>
      <c r="B34" s="2"/>
      <c r="C34" s="2"/>
      <c r="D34" s="2"/>
      <c r="E34" s="2"/>
      <c r="F34" s="2"/>
    </row>
    <row r="35" customFormat="false" ht="15.75" hidden="false" customHeight="false" outlineLevel="0" collapsed="false">
      <c r="A35" s="2"/>
      <c r="B35" s="2"/>
      <c r="C35" s="2"/>
      <c r="D35" s="2"/>
      <c r="E35" s="2"/>
      <c r="F35" s="2"/>
    </row>
    <row r="36" customFormat="false" ht="15.75" hidden="false" customHeight="false" outlineLevel="0" collapsed="false">
      <c r="A36" s="2"/>
      <c r="B36" s="2"/>
      <c r="C36" s="2"/>
      <c r="D36" s="2"/>
      <c r="E36" s="2"/>
      <c r="F36" s="2"/>
    </row>
    <row r="37" customFormat="false" ht="15.75" hidden="false" customHeight="false" outlineLevel="0" collapsed="false">
      <c r="A37" s="2"/>
      <c r="B37" s="2"/>
      <c r="C37" s="2"/>
      <c r="D37" s="2"/>
      <c r="E37" s="2"/>
      <c r="F37" s="2"/>
    </row>
    <row r="38" customFormat="false" ht="15.75" hidden="false" customHeight="false" outlineLevel="0" collapsed="false">
      <c r="A38" s="2"/>
      <c r="B38" s="2"/>
      <c r="C38" s="2"/>
      <c r="D38" s="2"/>
      <c r="E38" s="2"/>
      <c r="F38" s="2"/>
    </row>
    <row r="39" customFormat="false" ht="15.75" hidden="false" customHeight="false" outlineLevel="0" collapsed="false">
      <c r="A39" s="2"/>
      <c r="B39" s="2"/>
      <c r="C39" s="2"/>
      <c r="D39" s="2"/>
      <c r="E39" s="2"/>
      <c r="F39" s="2"/>
    </row>
    <row r="40" customFormat="false" ht="15.75" hidden="false" customHeight="false" outlineLevel="0" collapsed="false">
      <c r="A40" s="2"/>
      <c r="B40" s="2"/>
      <c r="C40" s="2"/>
      <c r="D40" s="2"/>
      <c r="E40" s="2"/>
      <c r="F40" s="2"/>
    </row>
    <row r="41" customFormat="false" ht="15.75" hidden="false" customHeight="false" outlineLevel="0" collapsed="false">
      <c r="A41" s="2"/>
      <c r="B41" s="2"/>
      <c r="C41" s="2"/>
      <c r="D41" s="2"/>
      <c r="E41" s="2"/>
      <c r="F41" s="2"/>
    </row>
    <row r="42" customFormat="false" ht="15.75" hidden="false" customHeight="false" outlineLevel="0" collapsed="false">
      <c r="A42" s="2"/>
      <c r="B42" s="2"/>
      <c r="C42" s="2"/>
      <c r="D42" s="2"/>
      <c r="E42" s="2"/>
      <c r="F42" s="2"/>
    </row>
    <row r="43" customFormat="false" ht="15.75" hidden="false" customHeight="false" outlineLevel="0" collapsed="false">
      <c r="A43" s="2"/>
      <c r="B43" s="2"/>
      <c r="C43" s="2"/>
      <c r="D43" s="2"/>
      <c r="E43" s="2"/>
      <c r="F43" s="2"/>
    </row>
    <row r="44" customFormat="false" ht="15.75" hidden="false" customHeight="false" outlineLevel="0" collapsed="false">
      <c r="A44" s="2"/>
      <c r="B44" s="2"/>
      <c r="C44" s="2"/>
      <c r="D44" s="2"/>
      <c r="E44" s="2"/>
      <c r="F44" s="2"/>
    </row>
    <row r="45" customFormat="false" ht="15.75" hidden="false" customHeight="false" outlineLevel="0" collapsed="false">
      <c r="A45" s="2"/>
      <c r="B45" s="2"/>
      <c r="C45" s="2"/>
      <c r="D45" s="2"/>
      <c r="E45" s="2"/>
      <c r="F45" s="2"/>
    </row>
    <row r="46" customFormat="false" ht="15.75" hidden="false" customHeight="false" outlineLevel="0" collapsed="false">
      <c r="A46" s="2"/>
      <c r="B46" s="2"/>
      <c r="C46" s="2"/>
      <c r="D46" s="2"/>
      <c r="E46" s="2"/>
      <c r="F46" s="2"/>
    </row>
    <row r="47" customFormat="false" ht="15.75" hidden="false" customHeight="false" outlineLevel="0" collapsed="false">
      <c r="A47" s="2"/>
      <c r="B47" s="2"/>
      <c r="C47" s="2"/>
      <c r="D47" s="2"/>
      <c r="E47" s="2"/>
      <c r="F47" s="2"/>
    </row>
    <row r="48" customFormat="false" ht="15.75" hidden="false" customHeight="false" outlineLevel="0" collapsed="false">
      <c r="A48" s="2"/>
      <c r="B48" s="2"/>
      <c r="C48" s="2"/>
      <c r="D48" s="2"/>
      <c r="E48" s="2"/>
      <c r="F48" s="2"/>
    </row>
    <row r="49" customFormat="false" ht="15.75" hidden="false" customHeight="false" outlineLevel="0" collapsed="false">
      <c r="A49" s="2"/>
      <c r="B49" s="2"/>
      <c r="C49" s="2"/>
      <c r="D49" s="2"/>
      <c r="E49" s="2"/>
      <c r="F49" s="2"/>
    </row>
    <row r="50" customFormat="false" ht="15.75" hidden="false" customHeight="false" outlineLevel="0" collapsed="false">
      <c r="A50" s="2"/>
      <c r="B50" s="2"/>
      <c r="C50" s="2"/>
      <c r="D50" s="2"/>
      <c r="E50" s="2"/>
      <c r="F50" s="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E1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41.66"/>
    <col collapsed="false" customWidth="true" hidden="false" outlineLevel="0" max="2" min="2" style="0" width="30"/>
    <col collapsed="false" customWidth="true" hidden="false" outlineLevel="0" max="5" min="3" style="0" width="18.33"/>
  </cols>
  <sheetData>
    <row r="1" customFormat="false" ht="18" hidden="false" customHeight="true" outlineLevel="0" collapsed="false">
      <c r="A1" s="1" t="s">
        <v>49</v>
      </c>
      <c r="B1" s="1"/>
      <c r="C1" s="1"/>
      <c r="D1" s="1"/>
      <c r="E1" s="1"/>
    </row>
    <row r="2" customFormat="false" ht="15.75" hidden="false" customHeight="false" outlineLevel="0" collapsed="false">
      <c r="A2" s="2"/>
      <c r="B2" s="2"/>
      <c r="C2" s="2"/>
      <c r="D2" s="2"/>
      <c r="E2" s="2"/>
    </row>
    <row r="3" customFormat="false" ht="15.75" hidden="false" customHeight="false" outlineLevel="0" collapsed="false">
      <c r="A3" s="3" t="s">
        <v>50</v>
      </c>
      <c r="B3" s="3"/>
      <c r="C3" s="3"/>
      <c r="D3" s="3"/>
      <c r="E3" s="3"/>
    </row>
    <row r="4" customFormat="false" ht="15.75" hidden="false" customHeight="false" outlineLevel="0" collapsed="false">
      <c r="A4" s="13" t="s">
        <v>51</v>
      </c>
      <c r="B4" s="13" t="s">
        <v>52</v>
      </c>
      <c r="C4" s="14" t="s">
        <v>53</v>
      </c>
      <c r="D4" s="14" t="s">
        <v>54</v>
      </c>
      <c r="E4" s="13" t="s">
        <v>55</v>
      </c>
    </row>
    <row r="5" customFormat="false" ht="15.75" hidden="false" customHeight="false" outlineLevel="0" collapsed="false">
      <c r="A5" s="15" t="s">
        <v>56</v>
      </c>
      <c r="B5" s="15" t="s">
        <v>57</v>
      </c>
      <c r="C5" s="16" t="n">
        <v>10050</v>
      </c>
      <c r="D5" s="16" t="n">
        <v>10350</v>
      </c>
      <c r="E5" s="17" t="n">
        <f aca="false">IF(D5="","",D5-C5)</f>
        <v>300</v>
      </c>
    </row>
    <row r="6" customFormat="false" ht="15.75" hidden="false" customHeight="false" outlineLevel="0" collapsed="false">
      <c r="A6" s="15" t="s">
        <v>58</v>
      </c>
      <c r="B6" s="15" t="s">
        <v>59</v>
      </c>
      <c r="C6" s="18" t="n">
        <v>75600</v>
      </c>
      <c r="D6" s="18" t="n">
        <v>78200</v>
      </c>
      <c r="E6" s="17" t="n">
        <f aca="false">IF(D6="","",D6-C6)</f>
        <v>2600</v>
      </c>
    </row>
    <row r="7" customFormat="false" ht="15.75" hidden="false" customHeight="false" outlineLevel="0" collapsed="false">
      <c r="A7" s="15" t="s">
        <v>60</v>
      </c>
      <c r="B7" s="15" t="s">
        <v>61</v>
      </c>
      <c r="C7" s="18" t="n">
        <v>136000</v>
      </c>
      <c r="D7" s="18" t="n">
        <v>141500</v>
      </c>
      <c r="E7" s="17" t="n">
        <f aca="false">IF(D7="","",D7-C7)</f>
        <v>5500</v>
      </c>
    </row>
    <row r="8" customFormat="false" ht="15.75" hidden="false" customHeight="false" outlineLevel="0" collapsed="false">
      <c r="A8" s="15" t="s">
        <v>62</v>
      </c>
      <c r="B8" s="15" t="s">
        <v>63</v>
      </c>
      <c r="C8" s="18" t="n">
        <v>23000</v>
      </c>
      <c r="D8" s="18" t="n">
        <v>22400</v>
      </c>
      <c r="E8" s="17" t="n">
        <f aca="false">IF(D8="","",D8-C8)</f>
        <v>-600</v>
      </c>
    </row>
    <row r="9" customFormat="false" ht="15.75" hidden="false" customHeight="false" outlineLevel="0" collapsed="false">
      <c r="A9" s="15" t="s">
        <v>64</v>
      </c>
      <c r="B9" s="15" t="s">
        <v>65</v>
      </c>
      <c r="C9" s="18" t="n">
        <v>21200</v>
      </c>
      <c r="D9" s="18" t="n">
        <v>20800</v>
      </c>
      <c r="E9" s="17" t="n">
        <f aca="false">IF(D9="","",D9-C9)</f>
        <v>-400</v>
      </c>
    </row>
    <row r="10" customFormat="false" ht="15.75" hidden="false" customHeight="false" outlineLevel="0" collapsed="false">
      <c r="A10" s="15" t="s">
        <v>66</v>
      </c>
      <c r="B10" s="15" t="s">
        <v>67</v>
      </c>
      <c r="C10" s="18" t="n">
        <v>9500</v>
      </c>
      <c r="D10" s="18" t="n">
        <v>9500</v>
      </c>
      <c r="E10" s="17" t="n">
        <f aca="false">IF(D10="","",D10-C10)</f>
        <v>0</v>
      </c>
    </row>
    <row r="11" customFormat="false" ht="15.75" hidden="false" customHeight="false" outlineLevel="0" collapsed="false">
      <c r="A11" s="15" t="s">
        <v>68</v>
      </c>
      <c r="B11" s="15" t="s">
        <v>69</v>
      </c>
      <c r="C11" s="18" t="n">
        <v>12100</v>
      </c>
      <c r="D11" s="18" t="n">
        <v>12400</v>
      </c>
      <c r="E11" s="17" t="n">
        <f aca="false">IF(D11="","",D11-C11)</f>
        <v>300</v>
      </c>
    </row>
    <row r="12" customFormat="false" ht="15.75" hidden="false" customHeight="false" outlineLevel="0" collapsed="false">
      <c r="A12" s="15" t="s">
        <v>70</v>
      </c>
      <c r="B12" s="15" t="s">
        <v>71</v>
      </c>
      <c r="C12" s="18" t="n">
        <v>45000</v>
      </c>
      <c r="D12" s="18" t="n">
        <v>45000</v>
      </c>
      <c r="E12" s="17" t="n">
        <f aca="false">IF(D12="","",D12-C12)</f>
        <v>0</v>
      </c>
    </row>
    <row r="13" customFormat="false" ht="16.5" hidden="false" customHeight="true" outlineLevel="0" collapsed="false">
      <c r="A13" s="19" t="s">
        <v>72</v>
      </c>
      <c r="B13" s="2"/>
      <c r="C13" s="20" t="n">
        <f aca="false">SUM(C5:C12)</f>
        <v>332450</v>
      </c>
      <c r="D13" s="20" t="n">
        <f aca="false">IF(COUNTA(D5:D12)=0,"",SUM(D5:D12))</f>
        <v>340150</v>
      </c>
      <c r="E13" s="20" t="n">
        <f aca="false">IF(D13="","",D13-C13)</f>
        <v>7700</v>
      </c>
    </row>
    <row r="14" customFormat="false" ht="16.5" hidden="false" customHeight="true" outlineLevel="0" collapsed="false">
      <c r="A14" s="2"/>
      <c r="B14" s="2"/>
      <c r="C14" s="2"/>
      <c r="D14" s="2"/>
      <c r="E14" s="2"/>
    </row>
    <row r="15" customFormat="false" ht="15.75" hidden="false" customHeight="false" outlineLevel="0" collapsed="false">
      <c r="A15" s="2"/>
      <c r="B15" s="2"/>
      <c r="C15" s="2"/>
      <c r="D15" s="2"/>
      <c r="E15" s="2"/>
    </row>
    <row r="16" customFormat="false" ht="15.75" hidden="false" customHeight="false" outlineLevel="0" collapsed="false">
      <c r="A16" s="3" t="s">
        <v>73</v>
      </c>
      <c r="B16" s="3"/>
      <c r="C16" s="3"/>
      <c r="D16" s="3"/>
      <c r="E16" s="3"/>
    </row>
    <row r="17" customFormat="false" ht="15.75" hidden="false" customHeight="false" outlineLevel="0" collapsed="false">
      <c r="A17" s="13" t="s">
        <v>74</v>
      </c>
      <c r="B17" s="14" t="s">
        <v>75</v>
      </c>
      <c r="C17" s="14" t="s">
        <v>76</v>
      </c>
      <c r="D17" s="14" t="s">
        <v>77</v>
      </c>
      <c r="E17" s="13" t="s">
        <v>78</v>
      </c>
    </row>
    <row r="18" customFormat="false" ht="15.75" hidden="false" customHeight="false" outlineLevel="0" collapsed="false">
      <c r="A18" s="15" t="s">
        <v>79</v>
      </c>
      <c r="B18" s="16" t="n">
        <v>85000</v>
      </c>
      <c r="C18" s="21"/>
      <c r="D18" s="22"/>
      <c r="E18" s="17" t="str">
        <f aca="false">IF(OR(C18="",C18=0,D18="",D18=0),"",PMT(C18/12,D18,-B18))</f>
        <v/>
      </c>
    </row>
    <row r="19" customFormat="false" ht="15.75" hidden="false" customHeight="false" outlineLevel="0" collapsed="false">
      <c r="A19" s="15" t="s">
        <v>80</v>
      </c>
      <c r="B19" s="18" t="n">
        <v>125000</v>
      </c>
      <c r="C19" s="23" t="n">
        <v>0.072</v>
      </c>
      <c r="D19" s="24" t="n">
        <v>60</v>
      </c>
      <c r="E19" s="17" t="n">
        <f aca="false">IF(OR(C19="",C19=0,D19="",D19=0),"",PMT(C19/12,D19,-B19))</f>
        <v>2486.96185242521</v>
      </c>
    </row>
    <row r="20" customFormat="false" ht="15.75" hidden="false" customHeight="false" outlineLevel="0" collapsed="false">
      <c r="A20" s="15" t="s">
        <v>81</v>
      </c>
      <c r="B20" s="18" t="n">
        <v>75000</v>
      </c>
      <c r="C20" s="23"/>
      <c r="D20" s="24"/>
      <c r="E20" s="17" t="str">
        <f aca="false">IF(OR(C20="",C20=0,D20="",D20=0),"",PMT(C20/12,D20,-B20))</f>
        <v/>
      </c>
    </row>
    <row r="21" customFormat="false" ht="15.75" hidden="false" customHeight="false" outlineLevel="0" collapsed="false">
      <c r="A21" s="15" t="s">
        <v>82</v>
      </c>
      <c r="B21" s="18" t="n">
        <v>60000</v>
      </c>
      <c r="C21" s="23" t="n">
        <v>0.065</v>
      </c>
      <c r="D21" s="24" t="n">
        <v>120</v>
      </c>
      <c r="E21" s="17" t="n">
        <f aca="false">IF(OR(C21="",C21=0,D21="",D21=0),"",PMT(C21/12,D21,-B21))</f>
        <v>681.287863320156</v>
      </c>
    </row>
    <row r="22" customFormat="false" ht="15.75" hidden="false" customHeight="false" outlineLevel="0" collapsed="false">
      <c r="A22" s="15" t="s">
        <v>83</v>
      </c>
      <c r="B22" s="18" t="n">
        <v>5000</v>
      </c>
      <c r="C22" s="23"/>
      <c r="D22" s="24"/>
      <c r="E22" s="17" t="str">
        <f aca="false">IF(OR(C22="",C22=0,D22="",D22=0),"",PMT(C22/12,D22,-B22))</f>
        <v/>
      </c>
    </row>
    <row r="23" customFormat="false" ht="16.5" hidden="false" customHeight="true" outlineLevel="0" collapsed="false">
      <c r="A23" s="19" t="s">
        <v>84</v>
      </c>
      <c r="B23" s="20" t="n">
        <f aca="false">SUM(B18:B22)</f>
        <v>350000</v>
      </c>
      <c r="C23" s="25"/>
      <c r="D23" s="25"/>
      <c r="E23" s="20" t="n">
        <f aca="false">SUM(E18:E22)</f>
        <v>3168.24971574537</v>
      </c>
    </row>
    <row r="24" customFormat="false" ht="16.5" hidden="false" customHeight="true" outlineLevel="0" collapsed="false">
      <c r="A24" s="2"/>
      <c r="B24" s="2"/>
      <c r="C24" s="2"/>
      <c r="D24" s="2"/>
      <c r="E24" s="2"/>
    </row>
    <row r="25" customFormat="false" ht="15.75" hidden="false" customHeight="false" outlineLevel="0" collapsed="false">
      <c r="A25" s="14" t="s">
        <v>85</v>
      </c>
      <c r="B25" s="26" t="n">
        <f aca="false">C13-B23</f>
        <v>-17550</v>
      </c>
      <c r="C25" s="2"/>
      <c r="D25" s="2"/>
      <c r="E25" s="2"/>
    </row>
    <row r="26" customFormat="false" ht="15.75" hidden="false" customHeight="false" outlineLevel="0" collapsed="false">
      <c r="A26" s="2"/>
      <c r="B26" s="2"/>
      <c r="C26" s="2"/>
      <c r="D26" s="2"/>
      <c r="E26" s="2"/>
    </row>
    <row r="27" customFormat="false" ht="15.75" hidden="false" customHeight="false" outlineLevel="0" collapsed="false">
      <c r="A27" s="2"/>
      <c r="B27" s="2"/>
      <c r="C27" s="2"/>
      <c r="D27" s="2"/>
      <c r="E27" s="2"/>
    </row>
    <row r="28" customFormat="false" ht="15.75" hidden="false" customHeight="false" outlineLevel="0" collapsed="false">
      <c r="A28" s="2"/>
      <c r="B28" s="2"/>
      <c r="C28" s="2"/>
      <c r="D28" s="2"/>
      <c r="E28" s="2"/>
    </row>
    <row r="29" customFormat="false" ht="15.75" hidden="false" customHeight="false" outlineLevel="0" collapsed="false">
      <c r="A29" s="2"/>
      <c r="B29" s="2"/>
      <c r="C29" s="2"/>
      <c r="D29" s="2"/>
      <c r="E29" s="2"/>
    </row>
    <row r="30" customFormat="false" ht="15.75" hidden="false" customHeight="false" outlineLevel="0" collapsed="false">
      <c r="A30" s="2"/>
      <c r="B30" s="2"/>
      <c r="C30" s="2"/>
      <c r="D30" s="2"/>
      <c r="E30" s="2"/>
    </row>
    <row r="31" customFormat="false" ht="15.75" hidden="false" customHeight="false" outlineLevel="0" collapsed="false">
      <c r="A31" s="2"/>
      <c r="B31" s="2"/>
      <c r="C31" s="2"/>
      <c r="D31" s="2"/>
      <c r="E31" s="2"/>
    </row>
    <row r="32" customFormat="false" ht="15.75" hidden="false" customHeight="false" outlineLevel="0" collapsed="false">
      <c r="A32" s="2"/>
      <c r="B32" s="2"/>
      <c r="C32" s="2"/>
      <c r="D32" s="2"/>
      <c r="E32" s="2"/>
    </row>
    <row r="33" customFormat="false" ht="15.75" hidden="false" customHeight="false" outlineLevel="0" collapsed="false">
      <c r="A33" s="2"/>
      <c r="B33" s="2"/>
      <c r="C33" s="2"/>
      <c r="D33" s="2"/>
      <c r="E33" s="2"/>
    </row>
    <row r="34" customFormat="false" ht="15.75" hidden="false" customHeight="false" outlineLevel="0" collapsed="false">
      <c r="A34" s="2"/>
      <c r="B34" s="2"/>
      <c r="C34" s="2"/>
      <c r="D34" s="2"/>
      <c r="E34" s="2"/>
    </row>
    <row r="35" customFormat="false" ht="15.75" hidden="false" customHeight="false" outlineLevel="0" collapsed="false">
      <c r="A35" s="2"/>
      <c r="B35" s="2"/>
      <c r="C35" s="2"/>
      <c r="D35" s="2"/>
      <c r="E35" s="2"/>
    </row>
    <row r="36" customFormat="false" ht="15.75" hidden="false" customHeight="false" outlineLevel="0" collapsed="false">
      <c r="A36" s="2"/>
      <c r="B36" s="2"/>
      <c r="C36" s="2"/>
      <c r="D36" s="2"/>
      <c r="E36" s="2"/>
    </row>
    <row r="37" customFormat="false" ht="15.75" hidden="false" customHeight="false" outlineLevel="0" collapsed="false">
      <c r="A37" s="2"/>
      <c r="B37" s="2"/>
      <c r="C37" s="2"/>
      <c r="D37" s="2"/>
      <c r="E37" s="2"/>
    </row>
    <row r="38" customFormat="false" ht="15.75" hidden="false" customHeight="false" outlineLevel="0" collapsed="false">
      <c r="A38" s="2"/>
      <c r="B38" s="2"/>
      <c r="C38" s="2"/>
      <c r="D38" s="2"/>
      <c r="E38" s="2"/>
    </row>
    <row r="39" customFormat="false" ht="15.75" hidden="false" customHeight="false" outlineLevel="0" collapsed="false">
      <c r="A39" s="2"/>
      <c r="B39" s="2"/>
      <c r="C39" s="2"/>
      <c r="D39" s="2"/>
      <c r="E39" s="2"/>
    </row>
    <row r="40" customFormat="false" ht="15.75" hidden="false" customHeight="false" outlineLevel="0" collapsed="false">
      <c r="A40" s="2"/>
      <c r="B40" s="2"/>
      <c r="C40" s="2"/>
      <c r="D40" s="2"/>
      <c r="E40" s="2"/>
    </row>
    <row r="41" customFormat="false" ht="15.75" hidden="false" customHeight="false" outlineLevel="0" collapsed="false">
      <c r="A41" s="2"/>
      <c r="B41" s="2"/>
      <c r="C41" s="2"/>
      <c r="D41" s="2"/>
      <c r="E41" s="2"/>
    </row>
    <row r="42" customFormat="false" ht="15.75" hidden="false" customHeight="false" outlineLevel="0" collapsed="false">
      <c r="A42" s="2"/>
      <c r="B42" s="2"/>
      <c r="C42" s="2"/>
      <c r="D42" s="2"/>
      <c r="E42" s="2"/>
    </row>
    <row r="43" customFormat="false" ht="15.75" hidden="false" customHeight="false" outlineLevel="0" collapsed="false">
      <c r="A43" s="2"/>
      <c r="B43" s="2"/>
      <c r="C43" s="2"/>
      <c r="D43" s="2"/>
      <c r="E43" s="2"/>
    </row>
    <row r="44" customFormat="false" ht="15.75" hidden="false" customHeight="false" outlineLevel="0" collapsed="false">
      <c r="A44" s="2"/>
      <c r="B44" s="2"/>
      <c r="C44" s="2"/>
      <c r="D44" s="2"/>
      <c r="E44" s="2"/>
    </row>
    <row r="45" customFormat="false" ht="15.75" hidden="false" customHeight="false" outlineLevel="0" collapsed="false">
      <c r="A45" s="2"/>
      <c r="B45" s="2"/>
      <c r="C45" s="2"/>
      <c r="D45" s="2"/>
      <c r="E45" s="2"/>
    </row>
    <row r="46" customFormat="false" ht="15.75" hidden="false" customHeight="false" outlineLevel="0" collapsed="false">
      <c r="A46" s="2"/>
      <c r="B46" s="2"/>
      <c r="C46" s="2"/>
      <c r="D46" s="2"/>
      <c r="E46" s="2"/>
    </row>
    <row r="47" customFormat="false" ht="15.75" hidden="false" customHeight="false" outlineLevel="0" collapsed="false">
      <c r="A47" s="2"/>
      <c r="B47" s="2"/>
      <c r="C47" s="2"/>
      <c r="D47" s="2"/>
      <c r="E47" s="2"/>
    </row>
    <row r="48" customFormat="false" ht="15.75" hidden="false" customHeight="false" outlineLevel="0" collapsed="false">
      <c r="A48" s="2"/>
      <c r="B48" s="2"/>
      <c r="C48" s="2"/>
      <c r="D48" s="2"/>
      <c r="E48" s="2"/>
    </row>
    <row r="49" customFormat="false" ht="15.75" hidden="false" customHeight="false" outlineLevel="0" collapsed="false">
      <c r="A49" s="2"/>
      <c r="B49" s="2"/>
      <c r="C49" s="2"/>
      <c r="D49" s="2"/>
      <c r="E49" s="2"/>
    </row>
    <row r="50" customFormat="false" ht="15.75" hidden="false" customHeight="false" outlineLevel="0" collapsed="false">
      <c r="A50" s="2"/>
      <c r="B50" s="2"/>
      <c r="C50" s="2"/>
      <c r="D50" s="2"/>
      <c r="E50" s="2"/>
    </row>
    <row r="51" customFormat="false" ht="15.75" hidden="false" customHeight="false" outlineLevel="0" collapsed="false">
      <c r="A51" s="2"/>
      <c r="B51" s="2"/>
      <c r="C51" s="2"/>
      <c r="D51" s="2"/>
      <c r="E51" s="2"/>
    </row>
    <row r="52" customFormat="false" ht="15.75" hidden="false" customHeight="false" outlineLevel="0" collapsed="false">
      <c r="A52" s="2"/>
      <c r="B52" s="2"/>
      <c r="C52" s="2"/>
      <c r="D52" s="2"/>
      <c r="E52" s="2"/>
    </row>
    <row r="53" customFormat="false" ht="15.75" hidden="false" customHeight="false" outlineLevel="0" collapsed="false">
      <c r="A53" s="2"/>
      <c r="B53" s="2"/>
      <c r="C53" s="2"/>
      <c r="D53" s="2"/>
      <c r="E53" s="2"/>
    </row>
    <row r="54" customFormat="false" ht="15.75" hidden="false" customHeight="false" outlineLevel="0" collapsed="false">
      <c r="A54" s="2"/>
      <c r="B54" s="2"/>
      <c r="C54" s="2"/>
      <c r="D54" s="2"/>
      <c r="E54" s="2"/>
    </row>
    <row r="55" customFormat="false" ht="15.75" hidden="false" customHeight="false" outlineLevel="0" collapsed="false">
      <c r="A55" s="2"/>
      <c r="B55" s="2"/>
      <c r="C55" s="2"/>
      <c r="D55" s="2"/>
      <c r="E55" s="2"/>
    </row>
    <row r="56" customFormat="false" ht="15.75" hidden="false" customHeight="false" outlineLevel="0" collapsed="false">
      <c r="A56" s="2"/>
      <c r="B56" s="2"/>
      <c r="C56" s="2"/>
      <c r="D56" s="2"/>
      <c r="E56" s="2"/>
    </row>
    <row r="57" customFormat="false" ht="15.75" hidden="false" customHeight="false" outlineLevel="0" collapsed="false">
      <c r="A57" s="2"/>
      <c r="B57" s="2"/>
      <c r="C57" s="2"/>
      <c r="D57" s="2"/>
      <c r="E57" s="2"/>
    </row>
    <row r="58" customFormat="false" ht="15.75" hidden="false" customHeight="false" outlineLevel="0" collapsed="false">
      <c r="A58" s="2"/>
      <c r="B58" s="2"/>
      <c r="C58" s="2"/>
      <c r="D58" s="2"/>
      <c r="E58" s="2"/>
    </row>
    <row r="59" customFormat="false" ht="15.75" hidden="false" customHeight="false" outlineLevel="0" collapsed="false">
      <c r="A59" s="2"/>
      <c r="B59" s="2"/>
      <c r="C59" s="2"/>
      <c r="D59" s="2"/>
      <c r="E59" s="2"/>
    </row>
    <row r="60" customFormat="false" ht="15.75" hidden="false" customHeight="false" outlineLevel="0" collapsed="false">
      <c r="A60" s="2"/>
      <c r="B60" s="2"/>
      <c r="C60" s="2"/>
      <c r="D60" s="2"/>
      <c r="E60" s="2"/>
    </row>
    <row r="61" customFormat="false" ht="15.75" hidden="false" customHeight="false" outlineLevel="0" collapsed="false">
      <c r="A61" s="2"/>
      <c r="B61" s="2"/>
      <c r="C61" s="2"/>
      <c r="D61" s="2"/>
      <c r="E61" s="2"/>
    </row>
    <row r="62" customFormat="false" ht="15.75" hidden="false" customHeight="false" outlineLevel="0" collapsed="false">
      <c r="A62" s="2"/>
      <c r="B62" s="2"/>
      <c r="C62" s="2"/>
      <c r="D62" s="2"/>
      <c r="E62" s="2"/>
    </row>
    <row r="63" customFormat="false" ht="15.75" hidden="false" customHeight="false" outlineLevel="0" collapsed="false">
      <c r="A63" s="2"/>
      <c r="B63" s="2"/>
      <c r="C63" s="2"/>
      <c r="D63" s="2"/>
      <c r="E63" s="2"/>
    </row>
    <row r="64" customFormat="false" ht="15.75" hidden="false" customHeight="false" outlineLevel="0" collapsed="false">
      <c r="A64" s="2"/>
      <c r="B64" s="2"/>
      <c r="C64" s="2"/>
      <c r="D64" s="2"/>
      <c r="E64" s="2"/>
    </row>
    <row r="65" customFormat="false" ht="15.75" hidden="false" customHeight="false" outlineLevel="0" collapsed="false">
      <c r="A65" s="2"/>
      <c r="B65" s="2"/>
      <c r="C65" s="2"/>
      <c r="D65" s="2"/>
      <c r="E65" s="2"/>
    </row>
    <row r="66" customFormat="false" ht="15.75" hidden="false" customHeight="false" outlineLevel="0" collapsed="false">
      <c r="A66" s="2"/>
      <c r="B66" s="2"/>
      <c r="C66" s="2"/>
      <c r="D66" s="2"/>
      <c r="E66" s="2"/>
    </row>
    <row r="67" customFormat="false" ht="15.75" hidden="false" customHeight="false" outlineLevel="0" collapsed="false">
      <c r="A67" s="2"/>
      <c r="B67" s="2"/>
      <c r="C67" s="2"/>
      <c r="D67" s="2"/>
      <c r="E67" s="2"/>
    </row>
    <row r="68" customFormat="false" ht="15.75" hidden="false" customHeight="false" outlineLevel="0" collapsed="false">
      <c r="A68" s="2"/>
      <c r="B68" s="2"/>
      <c r="C68" s="2"/>
      <c r="D68" s="2"/>
      <c r="E68" s="2"/>
    </row>
    <row r="69" customFormat="false" ht="15.75" hidden="false" customHeight="false" outlineLevel="0" collapsed="false">
      <c r="A69" s="2"/>
      <c r="B69" s="2"/>
      <c r="C69" s="2"/>
      <c r="D69" s="2"/>
      <c r="E69" s="2"/>
    </row>
    <row r="70" customFormat="false" ht="15.75" hidden="false" customHeight="false" outlineLevel="0" collapsed="false">
      <c r="A70" s="2"/>
      <c r="B70" s="2"/>
      <c r="C70" s="2"/>
      <c r="D70" s="2"/>
      <c r="E70" s="2"/>
    </row>
    <row r="71" customFormat="false" ht="15.75" hidden="false" customHeight="false" outlineLevel="0" collapsed="false">
      <c r="A71" s="2"/>
      <c r="B71" s="2"/>
      <c r="C71" s="2"/>
      <c r="D71" s="2"/>
      <c r="E71" s="2"/>
    </row>
    <row r="72" customFormat="false" ht="15.75" hidden="false" customHeight="false" outlineLevel="0" collapsed="false">
      <c r="A72" s="2"/>
      <c r="B72" s="2"/>
      <c r="C72" s="2"/>
      <c r="D72" s="2"/>
      <c r="E72" s="2"/>
    </row>
    <row r="73" customFormat="false" ht="15.75" hidden="false" customHeight="false" outlineLevel="0" collapsed="false">
      <c r="A73" s="2"/>
      <c r="B73" s="2"/>
      <c r="C73" s="2"/>
      <c r="D73" s="2"/>
      <c r="E73" s="2"/>
    </row>
    <row r="74" customFormat="false" ht="15.75" hidden="false" customHeight="false" outlineLevel="0" collapsed="false">
      <c r="A74" s="2"/>
      <c r="B74" s="2"/>
      <c r="C74" s="2"/>
      <c r="D74" s="2"/>
      <c r="E74" s="2"/>
    </row>
    <row r="75" customFormat="false" ht="15.75" hidden="false" customHeight="false" outlineLevel="0" collapsed="false">
      <c r="A75" s="2"/>
      <c r="B75" s="2"/>
      <c r="C75" s="2"/>
      <c r="D75" s="2"/>
      <c r="E75" s="2"/>
    </row>
    <row r="76" customFormat="false" ht="15.75" hidden="false" customHeight="false" outlineLevel="0" collapsed="false">
      <c r="A76" s="2"/>
      <c r="B76" s="2"/>
      <c r="C76" s="2"/>
      <c r="D76" s="2"/>
      <c r="E76" s="2"/>
    </row>
    <row r="77" customFormat="false" ht="15.75" hidden="false" customHeight="false" outlineLevel="0" collapsed="false">
      <c r="A77" s="2"/>
      <c r="B77" s="2"/>
      <c r="C77" s="2"/>
      <c r="D77" s="2"/>
      <c r="E77" s="2"/>
    </row>
    <row r="78" customFormat="false" ht="15.75" hidden="false" customHeight="false" outlineLevel="0" collapsed="false">
      <c r="A78" s="2"/>
      <c r="B78" s="2"/>
      <c r="C78" s="2"/>
      <c r="D78" s="2"/>
      <c r="E78" s="2"/>
    </row>
    <row r="79" customFormat="false" ht="15.75" hidden="false" customHeight="false" outlineLevel="0" collapsed="false">
      <c r="A79" s="2"/>
      <c r="B79" s="2"/>
      <c r="C79" s="2"/>
      <c r="D79" s="2"/>
      <c r="E79" s="2"/>
    </row>
    <row r="80" customFormat="false" ht="15.75" hidden="false" customHeight="false" outlineLevel="0" collapsed="false">
      <c r="A80" s="2"/>
      <c r="B80" s="2"/>
      <c r="C80" s="2"/>
      <c r="D80" s="2"/>
      <c r="E80" s="2"/>
    </row>
    <row r="81" customFormat="false" ht="15.75" hidden="false" customHeight="false" outlineLevel="0" collapsed="false">
      <c r="A81" s="2"/>
      <c r="B81" s="2"/>
      <c r="C81" s="2"/>
      <c r="D81" s="2"/>
      <c r="E81" s="2"/>
    </row>
    <row r="82" customFormat="false" ht="15.75" hidden="false" customHeight="false" outlineLevel="0" collapsed="false">
      <c r="A82" s="2"/>
      <c r="B82" s="2"/>
      <c r="C82" s="2"/>
      <c r="D82" s="2"/>
      <c r="E82" s="2"/>
    </row>
    <row r="83" customFormat="false" ht="15.75" hidden="false" customHeight="false" outlineLevel="0" collapsed="false">
      <c r="A83" s="2"/>
      <c r="B83" s="2"/>
      <c r="C83" s="2"/>
      <c r="D83" s="2"/>
      <c r="E83" s="2"/>
    </row>
    <row r="84" customFormat="false" ht="15.75" hidden="false" customHeight="false" outlineLevel="0" collapsed="false">
      <c r="A84" s="2"/>
      <c r="B84" s="2"/>
      <c r="C84" s="2"/>
      <c r="D84" s="2"/>
      <c r="E84" s="2"/>
    </row>
    <row r="85" customFormat="false" ht="15.75" hidden="false" customHeight="false" outlineLevel="0" collapsed="false">
      <c r="A85" s="2"/>
      <c r="B85" s="2"/>
      <c r="C85" s="2"/>
      <c r="D85" s="2"/>
      <c r="E85" s="2"/>
    </row>
    <row r="86" customFormat="false" ht="15.75" hidden="false" customHeight="false" outlineLevel="0" collapsed="false">
      <c r="A86" s="2"/>
      <c r="B86" s="2"/>
      <c r="C86" s="2"/>
      <c r="D86" s="2"/>
      <c r="E86" s="2"/>
    </row>
    <row r="87" customFormat="false" ht="15.75" hidden="false" customHeight="false" outlineLevel="0" collapsed="false">
      <c r="A87" s="2"/>
      <c r="B87" s="2"/>
      <c r="C87" s="2"/>
      <c r="D87" s="2"/>
      <c r="E87" s="2"/>
    </row>
    <row r="88" customFormat="false" ht="15.75" hidden="false" customHeight="false" outlineLevel="0" collapsed="false">
      <c r="A88" s="2"/>
      <c r="B88" s="2"/>
      <c r="C88" s="2"/>
      <c r="D88" s="2"/>
      <c r="E88" s="2"/>
    </row>
    <row r="89" customFormat="false" ht="15.75" hidden="false" customHeight="false" outlineLevel="0" collapsed="false">
      <c r="A89" s="2"/>
      <c r="B89" s="2"/>
      <c r="C89" s="2"/>
      <c r="D89" s="2"/>
      <c r="E89" s="2"/>
    </row>
    <row r="90" customFormat="false" ht="15.75" hidden="false" customHeight="false" outlineLevel="0" collapsed="false">
      <c r="A90" s="2"/>
      <c r="B90" s="2"/>
      <c r="C90" s="2"/>
      <c r="D90" s="2"/>
      <c r="E90" s="2"/>
    </row>
    <row r="91" customFormat="false" ht="15.75" hidden="false" customHeight="false" outlineLevel="0" collapsed="false">
      <c r="A91" s="2"/>
      <c r="B91" s="2"/>
      <c r="C91" s="2"/>
      <c r="D91" s="2"/>
      <c r="E91" s="2"/>
    </row>
    <row r="92" customFormat="false" ht="15.75" hidden="false" customHeight="false" outlineLevel="0" collapsed="false">
      <c r="A92" s="2"/>
      <c r="B92" s="2"/>
      <c r="C92" s="2"/>
      <c r="D92" s="2"/>
      <c r="E92" s="2"/>
    </row>
    <row r="93" customFormat="false" ht="15.75" hidden="false" customHeight="false" outlineLevel="0" collapsed="false">
      <c r="A93" s="2"/>
      <c r="B93" s="2"/>
      <c r="C93" s="2"/>
      <c r="D93" s="2"/>
      <c r="E93" s="2"/>
    </row>
    <row r="94" customFormat="false" ht="15.75" hidden="false" customHeight="false" outlineLevel="0" collapsed="false">
      <c r="A94" s="2"/>
      <c r="B94" s="2"/>
      <c r="C94" s="2"/>
      <c r="D94" s="2"/>
      <c r="E94" s="2"/>
    </row>
    <row r="95" customFormat="false" ht="15.75" hidden="false" customHeight="false" outlineLevel="0" collapsed="false">
      <c r="A95" s="2"/>
      <c r="B95" s="2"/>
      <c r="C95" s="2"/>
      <c r="D95" s="2"/>
      <c r="E95" s="2"/>
    </row>
    <row r="96" customFormat="false" ht="15.75" hidden="false" customHeight="false" outlineLevel="0" collapsed="false">
      <c r="A96" s="2"/>
      <c r="B96" s="2"/>
      <c r="C96" s="2"/>
      <c r="D96" s="2"/>
      <c r="E96" s="2"/>
    </row>
    <row r="97" customFormat="false" ht="15.75" hidden="false" customHeight="false" outlineLevel="0" collapsed="false">
      <c r="A97" s="2"/>
      <c r="B97" s="2"/>
      <c r="C97" s="2"/>
      <c r="D97" s="2"/>
      <c r="E97" s="2"/>
    </row>
    <row r="98" customFormat="false" ht="15.75" hidden="false" customHeight="false" outlineLevel="0" collapsed="false">
      <c r="A98" s="2"/>
      <c r="B98" s="2"/>
      <c r="C98" s="2"/>
      <c r="D98" s="2"/>
      <c r="E98" s="2"/>
    </row>
    <row r="99" customFormat="false" ht="15.75" hidden="false" customHeight="false" outlineLevel="0" collapsed="false">
      <c r="A99" s="2"/>
      <c r="B99" s="2"/>
      <c r="C99" s="2"/>
      <c r="D99" s="2"/>
      <c r="E99" s="2"/>
    </row>
    <row r="100" customFormat="false" ht="15.75" hidden="false" customHeight="false" outlineLevel="0" collapsed="false">
      <c r="A100" s="2"/>
      <c r="B100" s="2"/>
      <c r="C100" s="2"/>
      <c r="D100" s="2"/>
      <c r="E100" s="2"/>
    </row>
  </sheetData>
  <conditionalFormatting sqref="B25">
    <cfRule type="cellIs" priority="2" operator="greaterThan" aboveAverage="0" equalAverage="0" bottom="0" percent="0" rank="0" text="" dxfId="0">
      <formula>0</formula>
    </cfRule>
    <cfRule type="cellIs" priority="3" operator="lessThanOrEqual" aboveAverage="0" equalAverage="0" bottom="0" percent="0" rank="0" text="" dxfId="1">
      <formula>0</formula>
    </cfRule>
  </conditionalFormatting>
  <conditionalFormatting sqref="E5:E13">
    <cfRule type="cellIs" priority="4" operator="greaterThan" aboveAverage="0" equalAverage="0" bottom="0" percent="0" rank="0" text="" dxfId="0">
      <formula>0</formula>
    </cfRule>
    <cfRule type="cellIs" priority="5" operator="lessThanOrEqual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R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41.66"/>
    <col collapsed="false" customWidth="true" hidden="false" outlineLevel="0" max="13" min="2" style="0" width="15.83"/>
    <col collapsed="false" customWidth="true" hidden="false" outlineLevel="0" max="14" min="14" style="0" width="17.51"/>
    <col collapsed="false" customWidth="true" hidden="false" outlineLevel="0" max="15" min="15" style="0" width="15.83"/>
    <col collapsed="false" customWidth="true" hidden="false" outlineLevel="0" max="16" min="16" style="0" width="17.51"/>
    <col collapsed="false" customWidth="true" hidden="false" outlineLevel="0" max="17" min="17" style="0" width="15.83"/>
    <col collapsed="false" customWidth="true" hidden="false" outlineLevel="0" max="18" min="18" style="0" width="17.51"/>
  </cols>
  <sheetData>
    <row r="1" customFormat="false" ht="18" hidden="false" customHeight="true" outlineLevel="0" collapsed="false">
      <c r="A1" s="1" t="s">
        <v>86</v>
      </c>
      <c r="B1" s="1" t="s">
        <v>87</v>
      </c>
      <c r="C1" s="1" t="s">
        <v>88</v>
      </c>
      <c r="D1" s="1" t="s">
        <v>89</v>
      </c>
      <c r="E1" s="1" t="s">
        <v>90</v>
      </c>
      <c r="F1" s="1" t="s">
        <v>91</v>
      </c>
      <c r="G1" s="1" t="s">
        <v>92</v>
      </c>
      <c r="H1" s="1" t="s">
        <v>93</v>
      </c>
      <c r="I1" s="1" t="s">
        <v>94</v>
      </c>
      <c r="J1" s="1" t="s">
        <v>95</v>
      </c>
      <c r="K1" s="1" t="s">
        <v>96</v>
      </c>
      <c r="L1" s="1" t="s">
        <v>97</v>
      </c>
      <c r="M1" s="1" t="s">
        <v>98</v>
      </c>
      <c r="N1" s="1" t="s">
        <v>99</v>
      </c>
      <c r="O1" s="1" t="s">
        <v>100</v>
      </c>
      <c r="P1" s="1" t="s">
        <v>101</v>
      </c>
      <c r="Q1" s="1" t="s">
        <v>100</v>
      </c>
      <c r="R1" s="1" t="s">
        <v>102</v>
      </c>
    </row>
    <row r="2" customFormat="false" ht="15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customFormat="false" ht="15.75" hidden="false" customHeight="false" outlineLevel="0" collapsed="false">
      <c r="A3" s="3" t="s">
        <v>103</v>
      </c>
      <c r="B3" s="27" t="n">
        <v>0.75</v>
      </c>
      <c r="C3" s="27" t="n">
        <v>0.7</v>
      </c>
      <c r="D3" s="27" t="n">
        <v>0.85</v>
      </c>
      <c r="E3" s="27" t="n">
        <v>0.95</v>
      </c>
      <c r="F3" s="27" t="n">
        <v>1.05</v>
      </c>
      <c r="G3" s="27" t="n">
        <v>1.15</v>
      </c>
      <c r="H3" s="27" t="n">
        <v>1.1</v>
      </c>
      <c r="I3" s="27" t="n">
        <v>1.05</v>
      </c>
      <c r="J3" s="27" t="n">
        <v>1</v>
      </c>
      <c r="K3" s="27" t="n">
        <v>1.05</v>
      </c>
      <c r="L3" s="27" t="n">
        <v>1.1</v>
      </c>
      <c r="M3" s="27" t="n">
        <v>1.25</v>
      </c>
      <c r="N3" s="2"/>
      <c r="O3" s="2"/>
      <c r="P3" s="2"/>
      <c r="Q3" s="2"/>
      <c r="R3" s="2"/>
    </row>
    <row r="4" customFormat="false" ht="15.75" hidden="false" customHeight="false" outlineLevel="0" collapsed="false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customFormat="false" ht="15.75" hidden="false" customHeight="false" outlineLevel="0" collapsed="false">
      <c r="A5" s="3" t="s">
        <v>104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customFormat="false" ht="15.75" hidden="false" customHeight="false" outlineLevel="0" collapsed="false">
      <c r="A6" s="2" t="s">
        <v>105</v>
      </c>
      <c r="B6" s="24" t="n">
        <v>1400</v>
      </c>
      <c r="C6" s="24" t="n">
        <v>1500</v>
      </c>
      <c r="D6" s="24" t="n">
        <v>1700</v>
      </c>
      <c r="E6" s="24" t="n">
        <v>1900</v>
      </c>
      <c r="F6" s="24" t="n">
        <v>2100</v>
      </c>
      <c r="G6" s="24" t="n">
        <v>2200</v>
      </c>
      <c r="H6" s="24" t="n">
        <v>2200</v>
      </c>
      <c r="I6" s="24" t="n">
        <v>2100</v>
      </c>
      <c r="J6" s="24" t="n">
        <v>2000</v>
      </c>
      <c r="K6" s="24" t="n">
        <v>2050</v>
      </c>
      <c r="L6" s="24" t="n">
        <v>2100</v>
      </c>
      <c r="M6" s="24" t="n">
        <v>2200</v>
      </c>
      <c r="N6" s="2"/>
      <c r="O6" s="2"/>
      <c r="P6" s="2"/>
      <c r="Q6" s="2"/>
      <c r="R6" s="2"/>
    </row>
    <row r="7" customFormat="false" ht="15.75" hidden="false" customHeight="false" outlineLevel="0" collapsed="false">
      <c r="A7" s="2" t="s">
        <v>106</v>
      </c>
      <c r="B7" s="28" t="n">
        <v>32</v>
      </c>
      <c r="C7" s="28" t="n">
        <v>32</v>
      </c>
      <c r="D7" s="28" t="n">
        <v>33</v>
      </c>
      <c r="E7" s="28" t="n">
        <v>34</v>
      </c>
      <c r="F7" s="28" t="n">
        <v>35</v>
      </c>
      <c r="G7" s="28" t="n">
        <v>35</v>
      </c>
      <c r="H7" s="28" t="n">
        <v>35</v>
      </c>
      <c r="I7" s="28" t="n">
        <v>35</v>
      </c>
      <c r="J7" s="28" t="n">
        <v>35</v>
      </c>
      <c r="K7" s="28" t="n">
        <v>36</v>
      </c>
      <c r="L7" s="28" t="n">
        <v>36</v>
      </c>
      <c r="M7" s="28" t="n">
        <v>38</v>
      </c>
      <c r="N7" s="2"/>
      <c r="O7" s="2"/>
      <c r="P7" s="2"/>
      <c r="Q7" s="2"/>
      <c r="R7" s="2"/>
    </row>
    <row r="8" customFormat="false" ht="15.75" hidden="false" customHeight="false" outlineLevel="0" collapsed="false">
      <c r="A8" s="19" t="s">
        <v>107</v>
      </c>
      <c r="B8" s="29" t="n">
        <f aca="false">B6*B7*B3</f>
        <v>33600</v>
      </c>
      <c r="C8" s="29" t="n">
        <f aca="false">C6*C7*C3</f>
        <v>33600</v>
      </c>
      <c r="D8" s="29" t="n">
        <f aca="false">D6*D7*D3</f>
        <v>47685</v>
      </c>
      <c r="E8" s="29" t="n">
        <f aca="false">E6*E7*E3</f>
        <v>61370</v>
      </c>
      <c r="F8" s="29" t="n">
        <f aca="false">F6*F7*F3</f>
        <v>77175</v>
      </c>
      <c r="G8" s="29" t="n">
        <f aca="false">G6*G7*G3</f>
        <v>88550</v>
      </c>
      <c r="H8" s="29" t="n">
        <f aca="false">H6*H7*H3</f>
        <v>84700</v>
      </c>
      <c r="I8" s="29" t="n">
        <f aca="false">I6*I7*I3</f>
        <v>77175</v>
      </c>
      <c r="J8" s="29" t="n">
        <f aca="false">J6*J7*J3</f>
        <v>70000</v>
      </c>
      <c r="K8" s="29" t="n">
        <f aca="false">K6*K7*K3</f>
        <v>77490</v>
      </c>
      <c r="L8" s="29" t="n">
        <f aca="false">L6*L7*L3</f>
        <v>83160</v>
      </c>
      <c r="M8" s="29" t="n">
        <f aca="false">M6*M7*M3</f>
        <v>104500</v>
      </c>
      <c r="N8" s="29" t="n">
        <f aca="false">SUM(B8:M8)</f>
        <v>839005</v>
      </c>
      <c r="O8" s="30" t="n">
        <v>0.1</v>
      </c>
      <c r="P8" s="29" t="n">
        <f aca="false">N8*(1+O8)</f>
        <v>922905.5</v>
      </c>
      <c r="Q8" s="30" t="n">
        <v>0.07</v>
      </c>
      <c r="R8" s="29" t="n">
        <f aca="false">P8*(1+Q8)</f>
        <v>987508.885</v>
      </c>
    </row>
    <row r="9" customFormat="false" ht="15.75" hidden="false" customHeight="false" outlineLevel="0" collapsed="false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customFormat="false" ht="15.75" hidden="false" customHeight="false" outlineLevel="0" collapsed="false">
      <c r="A10" s="3" t="s">
        <v>108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customFormat="false" ht="15.75" hidden="false" customHeight="false" outlineLevel="0" collapsed="false">
      <c r="A11" s="2" t="s">
        <v>109</v>
      </c>
      <c r="B11" s="24" t="n">
        <v>450</v>
      </c>
      <c r="C11" s="24" t="n">
        <v>480</v>
      </c>
      <c r="D11" s="24" t="n">
        <v>520</v>
      </c>
      <c r="E11" s="24" t="n">
        <v>560</v>
      </c>
      <c r="F11" s="24" t="n">
        <v>600</v>
      </c>
      <c r="G11" s="24" t="n">
        <v>620</v>
      </c>
      <c r="H11" s="24" t="n">
        <v>600</v>
      </c>
      <c r="I11" s="24" t="n">
        <v>580</v>
      </c>
      <c r="J11" s="24" t="n">
        <v>560</v>
      </c>
      <c r="K11" s="24" t="n">
        <v>580</v>
      </c>
      <c r="L11" s="24" t="n">
        <v>600</v>
      </c>
      <c r="M11" s="24" t="n">
        <v>650</v>
      </c>
      <c r="N11" s="2"/>
      <c r="O11" s="2"/>
      <c r="P11" s="2"/>
      <c r="Q11" s="2"/>
      <c r="R11" s="2"/>
    </row>
    <row r="12" customFormat="false" ht="15.75" hidden="false" customHeight="false" outlineLevel="0" collapsed="false">
      <c r="A12" s="2" t="s">
        <v>110</v>
      </c>
      <c r="B12" s="28" t="n">
        <v>26</v>
      </c>
      <c r="C12" s="28" t="n">
        <v>26</v>
      </c>
      <c r="D12" s="28" t="n">
        <v>27</v>
      </c>
      <c r="E12" s="28" t="n">
        <v>27</v>
      </c>
      <c r="F12" s="28" t="n">
        <v>28</v>
      </c>
      <c r="G12" s="28" t="n">
        <v>28</v>
      </c>
      <c r="H12" s="28" t="n">
        <v>28</v>
      </c>
      <c r="I12" s="28" t="n">
        <v>28</v>
      </c>
      <c r="J12" s="28" t="n">
        <v>28</v>
      </c>
      <c r="K12" s="28" t="n">
        <v>29</v>
      </c>
      <c r="L12" s="28" t="n">
        <v>29</v>
      </c>
      <c r="M12" s="28" t="n">
        <v>30</v>
      </c>
      <c r="N12" s="2"/>
      <c r="O12" s="2"/>
      <c r="P12" s="2"/>
      <c r="Q12" s="2"/>
      <c r="R12" s="2"/>
    </row>
    <row r="13" customFormat="false" ht="15.75" hidden="false" customHeight="false" outlineLevel="0" collapsed="false">
      <c r="A13" s="19" t="s">
        <v>107</v>
      </c>
      <c r="B13" s="29" t="n">
        <f aca="false">B11*B12*B3</f>
        <v>8775</v>
      </c>
      <c r="C13" s="29" t="n">
        <f aca="false">C11*C12*C3</f>
        <v>8736</v>
      </c>
      <c r="D13" s="29" t="n">
        <f aca="false">D11*D12*D3</f>
        <v>11934</v>
      </c>
      <c r="E13" s="29" t="n">
        <f aca="false">E11*E12*E3</f>
        <v>14364</v>
      </c>
      <c r="F13" s="29" t="n">
        <f aca="false">F11*F12*F3</f>
        <v>17640</v>
      </c>
      <c r="G13" s="29" t="n">
        <f aca="false">G11*G12*G3</f>
        <v>19964</v>
      </c>
      <c r="H13" s="29" t="n">
        <f aca="false">H11*H12*H3</f>
        <v>18480</v>
      </c>
      <c r="I13" s="29" t="n">
        <f aca="false">I11*I12*I3</f>
        <v>17052</v>
      </c>
      <c r="J13" s="29" t="n">
        <f aca="false">J11*J12*J3</f>
        <v>15680</v>
      </c>
      <c r="K13" s="29" t="n">
        <f aca="false">K11*K12*K3</f>
        <v>17661</v>
      </c>
      <c r="L13" s="29" t="n">
        <f aca="false">L11*L12*L3</f>
        <v>19140</v>
      </c>
      <c r="M13" s="29" t="n">
        <f aca="false">M11*M12*M3</f>
        <v>24375</v>
      </c>
      <c r="N13" s="29" t="n">
        <f aca="false">SUM(B13:M13)</f>
        <v>193801</v>
      </c>
      <c r="O13" s="30" t="n">
        <v>0.15</v>
      </c>
      <c r="P13" s="29" t="n">
        <f aca="false">N13*(1+O13)</f>
        <v>222871.15</v>
      </c>
      <c r="Q13" s="30" t="n">
        <v>0.1</v>
      </c>
      <c r="R13" s="29" t="n">
        <f aca="false">P13*(1+Q13)</f>
        <v>245158.265</v>
      </c>
    </row>
    <row r="14" customFormat="false" ht="15.75" hidden="false" customHeight="fals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customFormat="false" ht="15.75" hidden="false" customHeight="false" outlineLevel="0" collapsed="false">
      <c r="A15" s="3" t="s">
        <v>111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customFormat="false" ht="15.75" hidden="false" customHeight="false" outlineLevel="0" collapsed="false">
      <c r="A16" s="2" t="s">
        <v>109</v>
      </c>
      <c r="B16" s="24" t="n">
        <v>350</v>
      </c>
      <c r="C16" s="24" t="n">
        <v>380</v>
      </c>
      <c r="D16" s="24" t="n">
        <v>400</v>
      </c>
      <c r="E16" s="24" t="n">
        <v>420</v>
      </c>
      <c r="F16" s="24" t="n">
        <v>440</v>
      </c>
      <c r="G16" s="24" t="n">
        <v>450</v>
      </c>
      <c r="H16" s="24" t="n">
        <v>430</v>
      </c>
      <c r="I16" s="24" t="n">
        <v>420</v>
      </c>
      <c r="J16" s="24" t="n">
        <v>410</v>
      </c>
      <c r="K16" s="24" t="n">
        <v>430</v>
      </c>
      <c r="L16" s="24" t="n">
        <v>450</v>
      </c>
      <c r="M16" s="24" t="n">
        <v>480</v>
      </c>
      <c r="N16" s="2"/>
      <c r="O16" s="2"/>
      <c r="P16" s="2"/>
      <c r="Q16" s="2"/>
      <c r="R16" s="2"/>
    </row>
    <row r="17" customFormat="false" ht="15.75" hidden="false" customHeight="false" outlineLevel="0" collapsed="false">
      <c r="A17" s="2" t="s">
        <v>110</v>
      </c>
      <c r="B17" s="28" t="n">
        <v>30</v>
      </c>
      <c r="C17" s="28" t="n">
        <v>30</v>
      </c>
      <c r="D17" s="28" t="n">
        <v>31</v>
      </c>
      <c r="E17" s="28" t="n">
        <v>31</v>
      </c>
      <c r="F17" s="28" t="n">
        <v>32</v>
      </c>
      <c r="G17" s="28" t="n">
        <v>32</v>
      </c>
      <c r="H17" s="28" t="n">
        <v>32</v>
      </c>
      <c r="I17" s="28" t="n">
        <v>32</v>
      </c>
      <c r="J17" s="28" t="n">
        <v>32</v>
      </c>
      <c r="K17" s="28" t="n">
        <v>33</v>
      </c>
      <c r="L17" s="28" t="n">
        <v>33</v>
      </c>
      <c r="M17" s="28" t="n">
        <v>34</v>
      </c>
      <c r="N17" s="2"/>
      <c r="O17" s="2"/>
      <c r="P17" s="2"/>
      <c r="Q17" s="2"/>
      <c r="R17" s="2"/>
    </row>
    <row r="18" customFormat="false" ht="15.75" hidden="false" customHeight="false" outlineLevel="0" collapsed="false">
      <c r="A18" s="19" t="s">
        <v>107</v>
      </c>
      <c r="B18" s="29" t="n">
        <f aca="false">B16*B17*B3</f>
        <v>7875</v>
      </c>
      <c r="C18" s="29" t="n">
        <f aca="false">C16*C17*C3</f>
        <v>7980</v>
      </c>
      <c r="D18" s="29" t="n">
        <f aca="false">D16*D17*D3</f>
        <v>10540</v>
      </c>
      <c r="E18" s="29" t="n">
        <f aca="false">E16*E17*E3</f>
        <v>12369</v>
      </c>
      <c r="F18" s="29" t="n">
        <f aca="false">F16*F17*F3</f>
        <v>14784</v>
      </c>
      <c r="G18" s="29" t="n">
        <f aca="false">G16*G17*G3</f>
        <v>16560</v>
      </c>
      <c r="H18" s="29" t="n">
        <f aca="false">H16*H17*H3</f>
        <v>15136</v>
      </c>
      <c r="I18" s="29" t="n">
        <f aca="false">I16*I17*I3</f>
        <v>14112</v>
      </c>
      <c r="J18" s="29" t="n">
        <f aca="false">J16*J17*J3</f>
        <v>13120</v>
      </c>
      <c r="K18" s="29" t="n">
        <f aca="false">K16*K17*K3</f>
        <v>14899.5</v>
      </c>
      <c r="L18" s="29" t="n">
        <f aca="false">L16*L17*L3</f>
        <v>16335</v>
      </c>
      <c r="M18" s="29" t="n">
        <f aca="false">M16*M17*M3</f>
        <v>20400</v>
      </c>
      <c r="N18" s="29" t="n">
        <f aca="false">SUM(B18:M18)</f>
        <v>164110.5</v>
      </c>
      <c r="O18" s="30" t="n">
        <v>0.18</v>
      </c>
      <c r="P18" s="29" t="n">
        <f aca="false">N18*(1+O18)</f>
        <v>193650.39</v>
      </c>
      <c r="Q18" s="30" t="n">
        <v>0.12</v>
      </c>
      <c r="R18" s="29" t="n">
        <f aca="false">P18*(1+Q18)</f>
        <v>216888.4368</v>
      </c>
    </row>
    <row r="19" customFormat="false" ht="15.75" hidden="false" customHeight="fals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customFormat="false" ht="15.75" hidden="false" customHeight="false" outlineLevel="0" collapsed="false">
      <c r="A20" s="3" t="s">
        <v>112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customFormat="false" ht="15.75" hidden="false" customHeight="false" outlineLevel="0" collapsed="false">
      <c r="A21" s="2" t="s">
        <v>113</v>
      </c>
      <c r="B21" s="24" t="n">
        <v>2</v>
      </c>
      <c r="C21" s="24" t="n">
        <v>2</v>
      </c>
      <c r="D21" s="24" t="n">
        <v>3</v>
      </c>
      <c r="E21" s="24" t="n">
        <v>4</v>
      </c>
      <c r="F21" s="24" t="n">
        <v>5</v>
      </c>
      <c r="G21" s="24" t="n">
        <v>6</v>
      </c>
      <c r="H21" s="24" t="n">
        <v>5</v>
      </c>
      <c r="I21" s="24" t="n">
        <v>4</v>
      </c>
      <c r="J21" s="24" t="n">
        <v>4</v>
      </c>
      <c r="K21" s="24" t="n">
        <v>5</v>
      </c>
      <c r="L21" s="24" t="n">
        <v>6</v>
      </c>
      <c r="M21" s="24" t="n">
        <v>8</v>
      </c>
      <c r="N21" s="2"/>
      <c r="O21" s="2"/>
      <c r="P21" s="2"/>
      <c r="Q21" s="2"/>
      <c r="R21" s="2"/>
    </row>
    <row r="22" customFormat="false" ht="15.75" hidden="false" customHeight="false" outlineLevel="0" collapsed="false">
      <c r="A22" s="2" t="s">
        <v>114</v>
      </c>
      <c r="B22" s="28" t="n">
        <v>1200</v>
      </c>
      <c r="C22" s="28" t="n">
        <v>1200</v>
      </c>
      <c r="D22" s="28" t="n">
        <v>1300</v>
      </c>
      <c r="E22" s="28" t="n">
        <v>1400</v>
      </c>
      <c r="F22" s="28" t="n">
        <v>1500</v>
      </c>
      <c r="G22" s="28" t="n">
        <v>1500</v>
      </c>
      <c r="H22" s="28" t="n">
        <v>1500</v>
      </c>
      <c r="I22" s="28" t="n">
        <v>1400</v>
      </c>
      <c r="J22" s="28" t="n">
        <v>1400</v>
      </c>
      <c r="K22" s="28" t="n">
        <v>1500</v>
      </c>
      <c r="L22" s="28" t="n">
        <v>1600</v>
      </c>
      <c r="M22" s="28" t="n">
        <v>1800</v>
      </c>
      <c r="N22" s="2"/>
      <c r="O22" s="2"/>
      <c r="P22" s="2"/>
      <c r="Q22" s="2"/>
      <c r="R22" s="2"/>
    </row>
    <row r="23" customFormat="false" ht="15.75" hidden="false" customHeight="false" outlineLevel="0" collapsed="false">
      <c r="A23" s="19" t="s">
        <v>107</v>
      </c>
      <c r="B23" s="29" t="n">
        <f aca="false">B21*B22*B3</f>
        <v>1800</v>
      </c>
      <c r="C23" s="29" t="n">
        <f aca="false">C21*C22*C3</f>
        <v>1680</v>
      </c>
      <c r="D23" s="29" t="n">
        <f aca="false">D21*D22*D3</f>
        <v>3315</v>
      </c>
      <c r="E23" s="29" t="n">
        <f aca="false">E21*E22*E3</f>
        <v>5320</v>
      </c>
      <c r="F23" s="29" t="n">
        <f aca="false">F21*F22*F3</f>
        <v>7875</v>
      </c>
      <c r="G23" s="29" t="n">
        <f aca="false">G21*G22*G3</f>
        <v>10350</v>
      </c>
      <c r="H23" s="29" t="n">
        <f aca="false">H21*H22*H3</f>
        <v>8250</v>
      </c>
      <c r="I23" s="29" t="n">
        <f aca="false">I21*I22*I3</f>
        <v>5880</v>
      </c>
      <c r="J23" s="29" t="n">
        <f aca="false">J21*J22*J3</f>
        <v>5600</v>
      </c>
      <c r="K23" s="29" t="n">
        <f aca="false">K21*K22*K3</f>
        <v>7875</v>
      </c>
      <c r="L23" s="29" t="n">
        <f aca="false">L21*L22*L3</f>
        <v>10560</v>
      </c>
      <c r="M23" s="29" t="n">
        <f aca="false">M21*M22*M3</f>
        <v>18000</v>
      </c>
      <c r="N23" s="29" t="n">
        <f aca="false">SUM(B23:M23)</f>
        <v>86505</v>
      </c>
      <c r="O23" s="30" t="n">
        <v>0.12</v>
      </c>
      <c r="P23" s="29" t="n">
        <f aca="false">N23*(1+O23)</f>
        <v>96885.6</v>
      </c>
      <c r="Q23" s="30" t="n">
        <v>0.08</v>
      </c>
      <c r="R23" s="29" t="n">
        <f aca="false">P23*(1+Q23)</f>
        <v>104636.448</v>
      </c>
    </row>
    <row r="24" customFormat="false" ht="15.75" hidden="false" customHeight="fals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customFormat="false" ht="15.75" hidden="false" customHeight="false" outlineLevel="0" collapsed="false">
      <c r="A25" s="3" t="s">
        <v>115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</row>
    <row r="26" customFormat="false" ht="15.75" hidden="false" customHeight="false" outlineLevel="0" collapsed="false">
      <c r="A26" s="2" t="s">
        <v>116</v>
      </c>
      <c r="B26" s="24" t="n">
        <v>1800</v>
      </c>
      <c r="C26" s="24" t="n">
        <v>1900</v>
      </c>
      <c r="D26" s="24" t="n">
        <v>2100</v>
      </c>
      <c r="E26" s="24" t="n">
        <v>2300</v>
      </c>
      <c r="F26" s="24" t="n">
        <v>2500</v>
      </c>
      <c r="G26" s="24" t="n">
        <v>2600</v>
      </c>
      <c r="H26" s="24" t="n">
        <v>2500</v>
      </c>
      <c r="I26" s="24" t="n">
        <v>2400</v>
      </c>
      <c r="J26" s="24" t="n">
        <v>2300</v>
      </c>
      <c r="K26" s="24" t="n">
        <v>2400</v>
      </c>
      <c r="L26" s="24" t="n">
        <v>2500</v>
      </c>
      <c r="M26" s="24" t="n">
        <v>2800</v>
      </c>
      <c r="N26" s="2"/>
      <c r="O26" s="2"/>
      <c r="P26" s="2"/>
      <c r="Q26" s="2"/>
      <c r="R26" s="2"/>
    </row>
    <row r="27" customFormat="false" ht="15.75" hidden="false" customHeight="false" outlineLevel="0" collapsed="false">
      <c r="A27" s="2" t="s">
        <v>117</v>
      </c>
      <c r="B27" s="28" t="n">
        <v>9</v>
      </c>
      <c r="C27" s="28" t="n">
        <v>9</v>
      </c>
      <c r="D27" s="28" t="n">
        <v>10</v>
      </c>
      <c r="E27" s="28" t="n">
        <v>10</v>
      </c>
      <c r="F27" s="28" t="n">
        <v>10</v>
      </c>
      <c r="G27" s="28" t="n">
        <v>11</v>
      </c>
      <c r="H27" s="28" t="n">
        <v>11</v>
      </c>
      <c r="I27" s="28" t="n">
        <v>10</v>
      </c>
      <c r="J27" s="28" t="n">
        <v>10</v>
      </c>
      <c r="K27" s="28" t="n">
        <v>11</v>
      </c>
      <c r="L27" s="28" t="n">
        <v>11</v>
      </c>
      <c r="M27" s="28" t="n">
        <v>12</v>
      </c>
      <c r="N27" s="2"/>
      <c r="O27" s="2"/>
      <c r="P27" s="2"/>
      <c r="Q27" s="2"/>
      <c r="R27" s="2"/>
    </row>
    <row r="28" customFormat="false" ht="15.75" hidden="false" customHeight="false" outlineLevel="0" collapsed="false">
      <c r="A28" s="19" t="s">
        <v>107</v>
      </c>
      <c r="B28" s="29" t="n">
        <f aca="false">B26*B27*B3</f>
        <v>12150</v>
      </c>
      <c r="C28" s="29" t="n">
        <f aca="false">C26*C27*C3</f>
        <v>11970</v>
      </c>
      <c r="D28" s="29" t="n">
        <f aca="false">D26*D27*D3</f>
        <v>17850</v>
      </c>
      <c r="E28" s="29" t="n">
        <f aca="false">E26*E27*E3</f>
        <v>21850</v>
      </c>
      <c r="F28" s="29" t="n">
        <f aca="false">F26*F27*F3</f>
        <v>26250</v>
      </c>
      <c r="G28" s="29" t="n">
        <f aca="false">G26*G27*G3</f>
        <v>32890</v>
      </c>
      <c r="H28" s="29" t="n">
        <f aca="false">H26*H27*H3</f>
        <v>30250</v>
      </c>
      <c r="I28" s="29" t="n">
        <f aca="false">I26*I27*I3</f>
        <v>25200</v>
      </c>
      <c r="J28" s="29" t="n">
        <f aca="false">J26*J27*J3</f>
        <v>23000</v>
      </c>
      <c r="K28" s="29" t="n">
        <f aca="false">K26*K27*K3</f>
        <v>27720</v>
      </c>
      <c r="L28" s="29" t="n">
        <f aca="false">L26*L27*L3</f>
        <v>30250</v>
      </c>
      <c r="M28" s="29" t="n">
        <f aca="false">M26*M27*M3</f>
        <v>42000</v>
      </c>
      <c r="N28" s="29" t="n">
        <f aca="false">SUM(B28:M28)</f>
        <v>301380</v>
      </c>
      <c r="O28" s="30" t="n">
        <v>0.12</v>
      </c>
      <c r="P28" s="29" t="n">
        <f aca="false">N28*(1+O28)</f>
        <v>337545.6</v>
      </c>
      <c r="Q28" s="30" t="n">
        <v>0.08</v>
      </c>
      <c r="R28" s="29" t="n">
        <f aca="false">P28*(1+Q28)</f>
        <v>364549.248</v>
      </c>
    </row>
    <row r="29" customFormat="false" ht="15.75" hidden="false" customHeight="fals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customFormat="false" ht="15.75" hidden="false" customHeight="false" outlineLevel="0" collapsed="false">
      <c r="A30" s="3" t="s">
        <v>118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</row>
    <row r="31" customFormat="false" ht="15.75" hidden="false" customHeight="false" outlineLevel="0" collapsed="false">
      <c r="A31" s="2" t="s">
        <v>119</v>
      </c>
      <c r="B31" s="24" t="n">
        <v>40</v>
      </c>
      <c r="C31" s="24" t="n">
        <v>45</v>
      </c>
      <c r="D31" s="24" t="n">
        <v>55</v>
      </c>
      <c r="E31" s="24" t="n">
        <v>65</v>
      </c>
      <c r="F31" s="24" t="n">
        <v>75</v>
      </c>
      <c r="G31" s="24" t="n">
        <v>80</v>
      </c>
      <c r="H31" s="24" t="n">
        <v>80</v>
      </c>
      <c r="I31" s="24" t="n">
        <v>75</v>
      </c>
      <c r="J31" s="24" t="n">
        <v>70</v>
      </c>
      <c r="K31" s="24" t="n">
        <v>75</v>
      </c>
      <c r="L31" s="24" t="n">
        <v>85</v>
      </c>
      <c r="M31" s="24" t="n">
        <v>120</v>
      </c>
      <c r="N31" s="2"/>
      <c r="O31" s="2"/>
      <c r="P31" s="2"/>
      <c r="Q31" s="2"/>
      <c r="R31" s="2"/>
    </row>
    <row r="32" customFormat="false" ht="15.75" hidden="false" customHeight="false" outlineLevel="0" collapsed="false">
      <c r="A32" s="2" t="s">
        <v>120</v>
      </c>
      <c r="B32" s="28" t="n">
        <v>16</v>
      </c>
      <c r="C32" s="28" t="n">
        <v>16</v>
      </c>
      <c r="D32" s="28" t="n">
        <v>17</v>
      </c>
      <c r="E32" s="28" t="n">
        <v>17</v>
      </c>
      <c r="F32" s="28" t="n">
        <v>18</v>
      </c>
      <c r="G32" s="28" t="n">
        <v>18</v>
      </c>
      <c r="H32" s="28" t="n">
        <v>18</v>
      </c>
      <c r="I32" s="28" t="n">
        <v>18</v>
      </c>
      <c r="J32" s="28" t="n">
        <v>18</v>
      </c>
      <c r="K32" s="28" t="n">
        <v>19</v>
      </c>
      <c r="L32" s="28" t="n">
        <v>19</v>
      </c>
      <c r="M32" s="28" t="n">
        <v>22</v>
      </c>
      <c r="N32" s="2"/>
      <c r="O32" s="2"/>
      <c r="P32" s="2"/>
      <c r="Q32" s="2"/>
      <c r="R32" s="2"/>
    </row>
    <row r="33" customFormat="false" ht="15.75" hidden="false" customHeight="false" outlineLevel="0" collapsed="false">
      <c r="A33" s="19" t="s">
        <v>107</v>
      </c>
      <c r="B33" s="29" t="n">
        <f aca="false">B31*B32*B3</f>
        <v>480</v>
      </c>
      <c r="C33" s="29" t="n">
        <f aca="false">C31*C32*C3</f>
        <v>504</v>
      </c>
      <c r="D33" s="29" t="n">
        <f aca="false">D31*D32*D3</f>
        <v>794.75</v>
      </c>
      <c r="E33" s="29" t="n">
        <f aca="false">E31*E32*E3</f>
        <v>1049.75</v>
      </c>
      <c r="F33" s="29" t="n">
        <f aca="false">F31*F32*F3</f>
        <v>1417.5</v>
      </c>
      <c r="G33" s="29" t="n">
        <f aca="false">G31*G32*G3</f>
        <v>1656</v>
      </c>
      <c r="H33" s="29" t="n">
        <f aca="false">H31*H32*H3</f>
        <v>1584</v>
      </c>
      <c r="I33" s="29" t="n">
        <f aca="false">I31*I32*I3</f>
        <v>1417.5</v>
      </c>
      <c r="J33" s="29" t="n">
        <f aca="false">J31*J32*J3</f>
        <v>1260</v>
      </c>
      <c r="K33" s="29" t="n">
        <f aca="false">K31*K32*K3</f>
        <v>1496.25</v>
      </c>
      <c r="L33" s="29" t="n">
        <f aca="false">L31*L32*L3</f>
        <v>1776.5</v>
      </c>
      <c r="M33" s="29" t="n">
        <f aca="false">M31*M32*M3</f>
        <v>3300</v>
      </c>
      <c r="N33" s="29" t="n">
        <f aca="false">SUM(B33:M33)</f>
        <v>16736.25</v>
      </c>
      <c r="O33" s="30" t="n">
        <v>0.08</v>
      </c>
      <c r="P33" s="29" t="n">
        <f aca="false">N33*(1+O33)</f>
        <v>18075.15</v>
      </c>
      <c r="Q33" s="30" t="n">
        <v>0.06</v>
      </c>
      <c r="R33" s="29" t="n">
        <f aca="false">P33*(1+Q33)</f>
        <v>19159.659</v>
      </c>
    </row>
    <row r="34" customFormat="false" ht="15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customFormat="false" ht="16.5" hidden="false" customHeight="true" outlineLevel="0" collapsed="false">
      <c r="A35" s="14" t="s">
        <v>121</v>
      </c>
      <c r="B35" s="31" t="n">
        <f aca="false">B8+B13+B18+B23+B28+B33</f>
        <v>64680</v>
      </c>
      <c r="C35" s="31" t="n">
        <f aca="false">C8+C13+C18+C23+C28+C33</f>
        <v>64470</v>
      </c>
      <c r="D35" s="31" t="n">
        <f aca="false">D8+D13+D18+D23+D28+D33</f>
        <v>92118.75</v>
      </c>
      <c r="E35" s="31" t="n">
        <f aca="false">E8+E13+E18+E23+E28+E33</f>
        <v>116322.75</v>
      </c>
      <c r="F35" s="31" t="n">
        <f aca="false">F8+F13+F18+F23+F28+F33</f>
        <v>145141.5</v>
      </c>
      <c r="G35" s="31" t="n">
        <f aca="false">G8+G13+G18+G23+G28+G33</f>
        <v>169970</v>
      </c>
      <c r="H35" s="31" t="n">
        <f aca="false">H8+H13+H18+H23+H28+H33</f>
        <v>158400</v>
      </c>
      <c r="I35" s="31" t="n">
        <f aca="false">I8+I13+I18+I23+I28+I33</f>
        <v>140836.5</v>
      </c>
      <c r="J35" s="31" t="n">
        <f aca="false">J8+J13+J18+J23+J28+J33</f>
        <v>128660</v>
      </c>
      <c r="K35" s="31" t="n">
        <f aca="false">K8+K13+K18+K23+K28+K33</f>
        <v>147141.75</v>
      </c>
      <c r="L35" s="31" t="n">
        <f aca="false">L8+L13+L18+L23+L28+L33</f>
        <v>161221.5</v>
      </c>
      <c r="M35" s="31" t="n">
        <f aca="false">M8+M13+M18+M23+M28+M33</f>
        <v>212575</v>
      </c>
      <c r="N35" s="31" t="n">
        <f aca="false">SUM(B35:M35)</f>
        <v>1601537.75</v>
      </c>
      <c r="O35" s="32" t="n">
        <f aca="false">IF(N35=0,"",P35/N35-1)</f>
        <v>0.118883017275116</v>
      </c>
      <c r="P35" s="31" t="n">
        <f aca="false">P8+P13+P18+P23+P28+P33</f>
        <v>1791933.39</v>
      </c>
      <c r="Q35" s="32" t="n">
        <f aca="false">IF(P35=0,"",R35/P35-1)</f>
        <v>0.081458134891945</v>
      </c>
      <c r="R35" s="31" t="n">
        <f aca="false">R8+R13+R18+R23+R28+R33</f>
        <v>1937900.9418</v>
      </c>
    </row>
    <row r="36" customFormat="false" ht="16.5" hidden="false" customHeight="tru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customFormat="false" ht="15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customFormat="false" ht="15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customFormat="false" ht="15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customFormat="false" ht="15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customFormat="false" ht="15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customFormat="false" ht="15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customFormat="false" ht="15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customFormat="false" ht="15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customFormat="false" ht="15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customFormat="false" ht="15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customFormat="false" ht="15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customFormat="false" ht="15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</row>
    <row r="49" customFormat="false" ht="15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</row>
    <row r="50" customFormat="false" ht="15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customFormat="false" ht="15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customFormat="false" ht="15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customFormat="false" ht="15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customFormat="false" ht="15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customFormat="false" ht="15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customFormat="false" ht="15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customFormat="false" ht="15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customFormat="false" ht="15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customFormat="false" ht="15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customFormat="false" ht="15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S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41.66"/>
    <col collapsed="false" customWidth="true" hidden="false" outlineLevel="0" max="13" min="2" style="0" width="15.83"/>
    <col collapsed="false" customWidth="true" hidden="false" outlineLevel="0" max="14" min="14" style="0" width="17.51"/>
    <col collapsed="false" customWidth="true" hidden="false" outlineLevel="0" max="15" min="15" style="0" width="15.83"/>
    <col collapsed="false" customWidth="true" hidden="false" outlineLevel="0" max="16" min="16" style="0" width="17.51"/>
    <col collapsed="false" customWidth="true" hidden="false" outlineLevel="0" max="17" min="17" style="0" width="15.83"/>
    <col collapsed="false" customWidth="true" hidden="false" outlineLevel="0" max="18" min="18" style="0" width="17.51"/>
    <col collapsed="false" customWidth="true" hidden="false" outlineLevel="0" max="19" min="19" style="0" width="15.83"/>
  </cols>
  <sheetData>
    <row r="1" customFormat="false" ht="18" hidden="false" customHeight="true" outlineLevel="0" collapsed="false">
      <c r="A1" s="1" t="s">
        <v>122</v>
      </c>
      <c r="B1" s="1" t="s">
        <v>87</v>
      </c>
      <c r="C1" s="1" t="s">
        <v>88</v>
      </c>
      <c r="D1" s="1" t="s">
        <v>89</v>
      </c>
      <c r="E1" s="1" t="s">
        <v>90</v>
      </c>
      <c r="F1" s="1" t="s">
        <v>91</v>
      </c>
      <c r="G1" s="1" t="s">
        <v>92</v>
      </c>
      <c r="H1" s="1" t="s">
        <v>93</v>
      </c>
      <c r="I1" s="1" t="s">
        <v>94</v>
      </c>
      <c r="J1" s="1" t="s">
        <v>95</v>
      </c>
      <c r="K1" s="1" t="s">
        <v>96</v>
      </c>
      <c r="L1" s="1" t="s">
        <v>97</v>
      </c>
      <c r="M1" s="1" t="s">
        <v>98</v>
      </c>
      <c r="N1" s="1" t="s">
        <v>123</v>
      </c>
      <c r="O1" s="1" t="s">
        <v>124</v>
      </c>
      <c r="P1" s="1" t="s">
        <v>101</v>
      </c>
      <c r="Q1" s="1" t="s">
        <v>124</v>
      </c>
      <c r="R1" s="1" t="s">
        <v>102</v>
      </c>
      <c r="S1" s="1" t="s">
        <v>124</v>
      </c>
    </row>
    <row r="2" customFormat="false" ht="15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customFormat="false" ht="15.75" hidden="false" customHeight="false" outlineLevel="0" collapsed="false">
      <c r="A3" s="3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customFormat="false" ht="16.5" hidden="false" customHeight="true" outlineLevel="0" collapsed="false">
      <c r="A4" s="19" t="s">
        <v>126</v>
      </c>
      <c r="B4" s="33" t="n">
        <f aca="false">'Revenue Forecast'!B35</f>
        <v>64680</v>
      </c>
      <c r="C4" s="33" t="n">
        <f aca="false">'Revenue Forecast'!C35</f>
        <v>64470</v>
      </c>
      <c r="D4" s="33" t="n">
        <f aca="false">'Revenue Forecast'!D35</f>
        <v>92118.75</v>
      </c>
      <c r="E4" s="33" t="n">
        <f aca="false">'Revenue Forecast'!E35</f>
        <v>116322.75</v>
      </c>
      <c r="F4" s="33" t="n">
        <f aca="false">'Revenue Forecast'!F35</f>
        <v>145141.5</v>
      </c>
      <c r="G4" s="33" t="n">
        <f aca="false">'Revenue Forecast'!G35</f>
        <v>169970</v>
      </c>
      <c r="H4" s="33" t="n">
        <f aca="false">'Revenue Forecast'!H35</f>
        <v>158400</v>
      </c>
      <c r="I4" s="33" t="n">
        <f aca="false">'Revenue Forecast'!I35</f>
        <v>140836.5</v>
      </c>
      <c r="J4" s="33" t="n">
        <f aca="false">'Revenue Forecast'!J35</f>
        <v>128660</v>
      </c>
      <c r="K4" s="33" t="n">
        <f aca="false">'Revenue Forecast'!K35</f>
        <v>147141.75</v>
      </c>
      <c r="L4" s="33" t="n">
        <f aca="false">'Revenue Forecast'!L35</f>
        <v>161221.5</v>
      </c>
      <c r="M4" s="33" t="n">
        <f aca="false">'Revenue Forecast'!M35</f>
        <v>212575</v>
      </c>
      <c r="N4" s="33" t="n">
        <f aca="false">SUM(B4:M4)</f>
        <v>1601537.75</v>
      </c>
      <c r="O4" s="2"/>
      <c r="P4" s="34" t="n">
        <f aca="false">'Revenue Forecast'!P35</f>
        <v>1791933.39</v>
      </c>
      <c r="Q4" s="2"/>
      <c r="R4" s="34" t="n">
        <f aca="false">'Revenue Forecast'!R35</f>
        <v>1937900.9418</v>
      </c>
      <c r="S4" s="2"/>
    </row>
    <row r="5" customFormat="false" ht="16.5" hidden="false" customHeight="tru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customFormat="false" ht="15.75" hidden="false" customHeight="false" outlineLevel="0" collapsed="false">
      <c r="A6" s="3" t="s">
        <v>127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customFormat="false" ht="15.75" hidden="false" customHeight="false" outlineLevel="0" collapsed="false">
      <c r="A7" s="2" t="s">
        <v>128</v>
      </c>
      <c r="B7" s="29" t="n">
        <f aca="false">B4*$O$7</f>
        <v>19404</v>
      </c>
      <c r="C7" s="29" t="n">
        <f aca="false">C4*$O$7</f>
        <v>19341</v>
      </c>
      <c r="D7" s="29" t="n">
        <f aca="false">D4*$O$7</f>
        <v>27635.625</v>
      </c>
      <c r="E7" s="29" t="n">
        <f aca="false">E4*$O$7</f>
        <v>34896.825</v>
      </c>
      <c r="F7" s="29" t="n">
        <f aca="false">F4*$O$7</f>
        <v>43542.45</v>
      </c>
      <c r="G7" s="29" t="n">
        <f aca="false">G4*$O$7</f>
        <v>50991</v>
      </c>
      <c r="H7" s="29" t="n">
        <f aca="false">H4*$O$7</f>
        <v>47520</v>
      </c>
      <c r="I7" s="29" t="n">
        <f aca="false">I4*$O$7</f>
        <v>42250.95</v>
      </c>
      <c r="J7" s="29" t="n">
        <f aca="false">J4*$O$7</f>
        <v>38598</v>
      </c>
      <c r="K7" s="29" t="n">
        <f aca="false">K4*$O$7</f>
        <v>44142.525</v>
      </c>
      <c r="L7" s="29" t="n">
        <f aca="false">L4*$O$7</f>
        <v>48366.45</v>
      </c>
      <c r="M7" s="29" t="n">
        <f aca="false">M4*$O$7</f>
        <v>63772.5</v>
      </c>
      <c r="N7" s="29" t="n">
        <f aca="false">SUM(B7:M7)</f>
        <v>480461.325</v>
      </c>
      <c r="O7" s="23" t="n">
        <v>0.3</v>
      </c>
      <c r="P7" s="29" t="n">
        <f aca="false">P4*Q7</f>
        <v>519660.6831</v>
      </c>
      <c r="Q7" s="23" t="n">
        <v>0.29</v>
      </c>
      <c r="R7" s="29" t="n">
        <f aca="false">R4*S7</f>
        <v>542612.263704</v>
      </c>
      <c r="S7" s="23" t="n">
        <v>0.28</v>
      </c>
    </row>
    <row r="8" customFormat="false" ht="15.75" hidden="false" customHeight="false" outlineLevel="0" collapsed="false">
      <c r="A8" s="2" t="s">
        <v>129</v>
      </c>
      <c r="B8" s="29" t="n">
        <f aca="false">B4*$O$8</f>
        <v>4527.6</v>
      </c>
      <c r="C8" s="29" t="n">
        <f aca="false">C4*$O$8</f>
        <v>4512.9</v>
      </c>
      <c r="D8" s="29" t="n">
        <f aca="false">D4*$O$8</f>
        <v>6448.3125</v>
      </c>
      <c r="E8" s="29" t="n">
        <f aca="false">E4*$O$8</f>
        <v>8142.5925</v>
      </c>
      <c r="F8" s="29" t="n">
        <f aca="false">F4*$O$8</f>
        <v>10159.905</v>
      </c>
      <c r="G8" s="29" t="n">
        <f aca="false">G4*$O$8</f>
        <v>11897.9</v>
      </c>
      <c r="H8" s="29" t="n">
        <f aca="false">H4*$O$8</f>
        <v>11088</v>
      </c>
      <c r="I8" s="29" t="n">
        <f aca="false">I4*$O$8</f>
        <v>9858.555</v>
      </c>
      <c r="J8" s="29" t="n">
        <f aca="false">J4*$O$8</f>
        <v>9006.2</v>
      </c>
      <c r="K8" s="29" t="n">
        <f aca="false">K4*$O$8</f>
        <v>10299.9225</v>
      </c>
      <c r="L8" s="29" t="n">
        <f aca="false">L4*$O$8</f>
        <v>11285.505</v>
      </c>
      <c r="M8" s="29" t="n">
        <f aca="false">M4*$O$8</f>
        <v>14880.25</v>
      </c>
      <c r="N8" s="29" t="n">
        <f aca="false">SUM(B8:M8)</f>
        <v>112107.6425</v>
      </c>
      <c r="O8" s="35" t="n">
        <v>0.07</v>
      </c>
      <c r="P8" s="29" t="n">
        <f aca="false">P4*Q8</f>
        <v>116475.67035</v>
      </c>
      <c r="Q8" s="35" t="n">
        <v>0.065</v>
      </c>
      <c r="R8" s="29" t="n">
        <f aca="false">R4*S8</f>
        <v>116274.056508</v>
      </c>
      <c r="S8" s="35" t="n">
        <v>0.06</v>
      </c>
    </row>
    <row r="9" customFormat="false" ht="15.75" hidden="false" customHeight="false" outlineLevel="0" collapsed="false">
      <c r="A9" s="2" t="s">
        <v>130</v>
      </c>
      <c r="B9" s="29" t="n">
        <f aca="false">B4*$O$9</f>
        <v>1617</v>
      </c>
      <c r="C9" s="29" t="n">
        <f aca="false">C4*$O$9</f>
        <v>1611.75</v>
      </c>
      <c r="D9" s="29" t="n">
        <f aca="false">D4*$O$9</f>
        <v>2302.96875</v>
      </c>
      <c r="E9" s="29" t="n">
        <f aca="false">E4*$O$9</f>
        <v>2908.06875</v>
      </c>
      <c r="F9" s="29" t="n">
        <f aca="false">F4*$O$9</f>
        <v>3628.5375</v>
      </c>
      <c r="G9" s="29" t="n">
        <f aca="false">G4*$O$9</f>
        <v>4249.25</v>
      </c>
      <c r="H9" s="29" t="n">
        <f aca="false">H4*$O$9</f>
        <v>3960</v>
      </c>
      <c r="I9" s="29" t="n">
        <f aca="false">I4*$O$9</f>
        <v>3520.9125</v>
      </c>
      <c r="J9" s="29" t="n">
        <f aca="false">J4*$O$9</f>
        <v>3216.5</v>
      </c>
      <c r="K9" s="29" t="n">
        <f aca="false">K4*$O$9</f>
        <v>3678.54375</v>
      </c>
      <c r="L9" s="29" t="n">
        <f aca="false">L4*$O$9</f>
        <v>4030.5375</v>
      </c>
      <c r="M9" s="29" t="n">
        <f aca="false">M4*$O$9</f>
        <v>5314.375</v>
      </c>
      <c r="N9" s="29" t="n">
        <f aca="false">SUM(B9:M9)</f>
        <v>40038.44375</v>
      </c>
      <c r="O9" s="35" t="n">
        <v>0.025</v>
      </c>
      <c r="P9" s="29" t="n">
        <f aca="false">P4*Q9</f>
        <v>44798.33475</v>
      </c>
      <c r="Q9" s="35" t="n">
        <v>0.025</v>
      </c>
      <c r="R9" s="29" t="n">
        <f aca="false">R4*S9</f>
        <v>38758.018836</v>
      </c>
      <c r="S9" s="35" t="n">
        <v>0.02</v>
      </c>
    </row>
    <row r="10" customFormat="false" ht="15.75" hidden="false" customHeight="false" outlineLevel="0" collapsed="false">
      <c r="A10" s="2" t="s">
        <v>131</v>
      </c>
      <c r="B10" s="29" t="n">
        <f aca="false">B4*$O$10</f>
        <v>1940.4</v>
      </c>
      <c r="C10" s="29" t="n">
        <f aca="false">C4*$O$10</f>
        <v>1934.1</v>
      </c>
      <c r="D10" s="29" t="n">
        <f aca="false">D4*$O$10</f>
        <v>2763.5625</v>
      </c>
      <c r="E10" s="29" t="n">
        <f aca="false">E4*$O$10</f>
        <v>3489.6825</v>
      </c>
      <c r="F10" s="29" t="n">
        <f aca="false">F4*$O$10</f>
        <v>4354.245</v>
      </c>
      <c r="G10" s="29" t="n">
        <f aca="false">G4*$O$10</f>
        <v>5099.1</v>
      </c>
      <c r="H10" s="29" t="n">
        <f aca="false">H4*$O$10</f>
        <v>4752</v>
      </c>
      <c r="I10" s="29" t="n">
        <f aca="false">I4*$O$10</f>
        <v>4225.095</v>
      </c>
      <c r="J10" s="29" t="n">
        <f aca="false">J4*$O$10</f>
        <v>3859.8</v>
      </c>
      <c r="K10" s="29" t="n">
        <f aca="false">K4*$O$10</f>
        <v>4414.2525</v>
      </c>
      <c r="L10" s="29" t="n">
        <f aca="false">L4*$O$10</f>
        <v>4836.645</v>
      </c>
      <c r="M10" s="29" t="n">
        <f aca="false">M4*$O$10</f>
        <v>6377.25</v>
      </c>
      <c r="N10" s="29" t="n">
        <f aca="false">SUM(B10:M10)</f>
        <v>48046.1325</v>
      </c>
      <c r="O10" s="35" t="n">
        <v>0.03</v>
      </c>
      <c r="P10" s="29" t="n">
        <f aca="false">P4*Q10</f>
        <v>44798.33475</v>
      </c>
      <c r="Q10" s="35" t="n">
        <v>0.025</v>
      </c>
      <c r="R10" s="29" t="n">
        <f aca="false">R4*S10</f>
        <v>38758.018836</v>
      </c>
      <c r="S10" s="35" t="n">
        <v>0.02</v>
      </c>
    </row>
    <row r="11" customFormat="false" ht="15.75" hidden="false" customHeight="false" outlineLevel="0" collapsed="false">
      <c r="A11" s="2" t="s">
        <v>132</v>
      </c>
      <c r="B11" s="29" t="n">
        <f aca="false">B4*$O$11</f>
        <v>1940.4</v>
      </c>
      <c r="C11" s="29" t="n">
        <f aca="false">C4*$O$11</f>
        <v>1934.1</v>
      </c>
      <c r="D11" s="29" t="n">
        <f aca="false">D4*$O$11</f>
        <v>2763.5625</v>
      </c>
      <c r="E11" s="29" t="n">
        <f aca="false">E4*$O$11</f>
        <v>3489.6825</v>
      </c>
      <c r="F11" s="29" t="n">
        <f aca="false">F4*$O$11</f>
        <v>4354.245</v>
      </c>
      <c r="G11" s="29" t="n">
        <f aca="false">G4*$O$11</f>
        <v>5099.1</v>
      </c>
      <c r="H11" s="29" t="n">
        <f aca="false">H4*$O$11</f>
        <v>4752</v>
      </c>
      <c r="I11" s="29" t="n">
        <f aca="false">I4*$O$11</f>
        <v>4225.095</v>
      </c>
      <c r="J11" s="29" t="n">
        <f aca="false">J4*$O$11</f>
        <v>3859.8</v>
      </c>
      <c r="K11" s="29" t="n">
        <f aca="false">K4*$O$11</f>
        <v>4414.2525</v>
      </c>
      <c r="L11" s="29" t="n">
        <f aca="false">L4*$O$11</f>
        <v>4836.645</v>
      </c>
      <c r="M11" s="29" t="n">
        <f aca="false">M4*$O$11</f>
        <v>6377.25</v>
      </c>
      <c r="N11" s="29" t="n">
        <f aca="false">SUM(B11:M11)</f>
        <v>48046.1325</v>
      </c>
      <c r="O11" s="36" t="n">
        <v>0.03</v>
      </c>
      <c r="P11" s="29" t="n">
        <f aca="false">P4*Q11</f>
        <v>53758.0017</v>
      </c>
      <c r="Q11" s="36" t="n">
        <v>0.03</v>
      </c>
      <c r="R11" s="29" t="n">
        <f aca="false">R4*S11</f>
        <v>58137.028254</v>
      </c>
      <c r="S11" s="36" t="n">
        <v>0.03</v>
      </c>
    </row>
    <row r="12" customFormat="false" ht="15.75" hidden="false" customHeight="false" outlineLevel="0" collapsed="false">
      <c r="A12" s="19" t="s">
        <v>133</v>
      </c>
      <c r="B12" s="37" t="n">
        <f aca="false">SUM(B7:B11)</f>
        <v>29429.4</v>
      </c>
      <c r="C12" s="37" t="n">
        <f aca="false">SUM(C7:C11)</f>
        <v>29333.85</v>
      </c>
      <c r="D12" s="37" t="n">
        <f aca="false">SUM(D7:D11)</f>
        <v>41914.03125</v>
      </c>
      <c r="E12" s="37" t="n">
        <f aca="false">SUM(E7:E11)</f>
        <v>52926.85125</v>
      </c>
      <c r="F12" s="37" t="n">
        <f aca="false">SUM(F7:F11)</f>
        <v>66039.3825</v>
      </c>
      <c r="G12" s="37" t="n">
        <f aca="false">SUM(G7:G11)</f>
        <v>77336.35</v>
      </c>
      <c r="H12" s="37" t="n">
        <f aca="false">SUM(H7:H11)</f>
        <v>72072</v>
      </c>
      <c r="I12" s="37" t="n">
        <f aca="false">SUM(I7:I11)</f>
        <v>64080.6075</v>
      </c>
      <c r="J12" s="37" t="n">
        <f aca="false">SUM(J7:J11)</f>
        <v>58540.3</v>
      </c>
      <c r="K12" s="37" t="n">
        <f aca="false">SUM(K7:K11)</f>
        <v>66949.49625</v>
      </c>
      <c r="L12" s="37" t="n">
        <f aca="false">SUM(L7:L11)</f>
        <v>73355.7825</v>
      </c>
      <c r="M12" s="37" t="n">
        <f aca="false">SUM(M7:M11)</f>
        <v>96721.625</v>
      </c>
      <c r="N12" s="37" t="n">
        <f aca="false">SUM(B12:M12)</f>
        <v>728699.67625</v>
      </c>
      <c r="O12" s="38" t="n">
        <f aca="false">IF(N4=0,"",N12/N4)</f>
        <v>0.455</v>
      </c>
      <c r="P12" s="39" t="n">
        <f aca="false">SUM(P7:P11)</f>
        <v>779491.02465</v>
      </c>
      <c r="Q12" s="38" t="n">
        <f aca="false">IF(P4=0,"",P12/P4)</f>
        <v>0.435</v>
      </c>
      <c r="R12" s="39" t="n">
        <f aca="false">SUM(R7:R11)</f>
        <v>794539.386138</v>
      </c>
      <c r="S12" s="38" t="n">
        <f aca="false">IF(R4=0,"",R12/R4)</f>
        <v>0.41</v>
      </c>
    </row>
    <row r="13" customFormat="false" ht="15.75" hidden="false" customHeight="false" outlineLevel="0" collapsed="false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customFormat="false" ht="16.5" hidden="false" customHeight="true" outlineLevel="0" collapsed="false">
      <c r="A14" s="14" t="s">
        <v>134</v>
      </c>
      <c r="B14" s="20" t="n">
        <f aca="false">B4-B12</f>
        <v>35250.6</v>
      </c>
      <c r="C14" s="20" t="n">
        <f aca="false">C4-C12</f>
        <v>35136.15</v>
      </c>
      <c r="D14" s="20" t="n">
        <f aca="false">D4-D12</f>
        <v>50204.71875</v>
      </c>
      <c r="E14" s="20" t="n">
        <f aca="false">E4-E12</f>
        <v>63395.89875</v>
      </c>
      <c r="F14" s="20" t="n">
        <f aca="false">F4-F12</f>
        <v>79102.1175</v>
      </c>
      <c r="G14" s="20" t="n">
        <f aca="false">G4-G12</f>
        <v>92633.65</v>
      </c>
      <c r="H14" s="20" t="n">
        <f aca="false">H4-H12</f>
        <v>86328</v>
      </c>
      <c r="I14" s="20" t="n">
        <f aca="false">I4-I12</f>
        <v>76755.8925</v>
      </c>
      <c r="J14" s="20" t="n">
        <f aca="false">J4-J12</f>
        <v>70119.7</v>
      </c>
      <c r="K14" s="20" t="n">
        <f aca="false">K4-K12</f>
        <v>80192.25375</v>
      </c>
      <c r="L14" s="20" t="n">
        <f aca="false">L4-L12</f>
        <v>87865.7175</v>
      </c>
      <c r="M14" s="20" t="n">
        <f aca="false">M4-M12</f>
        <v>115853.375</v>
      </c>
      <c r="N14" s="20" t="n">
        <f aca="false">SUM(B14:M14)</f>
        <v>872838.07375</v>
      </c>
      <c r="O14" s="32" t="n">
        <f aca="false">IF(N4=0,"",N14/N4)</f>
        <v>0.545</v>
      </c>
      <c r="P14" s="20" t="n">
        <f aca="false">P4-P12</f>
        <v>1012442.36535</v>
      </c>
      <c r="Q14" s="32" t="n">
        <f aca="false">IF(P4=0,"",P14/P4)</f>
        <v>0.565</v>
      </c>
      <c r="R14" s="20" t="n">
        <f aca="false">R4-R12</f>
        <v>1143361.555662</v>
      </c>
      <c r="S14" s="32" t="n">
        <f aca="false">IF(R4=0,"",R14/R4)</f>
        <v>0.59</v>
      </c>
    </row>
    <row r="15" customFormat="false" ht="16.5" hidden="false" customHeight="tru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customFormat="false" ht="15.75" hidden="false" customHeight="false" outlineLevel="0" collapsed="false">
      <c r="A16" s="3" t="s">
        <v>135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</row>
    <row r="17" customFormat="false" ht="15.75" hidden="false" customHeight="false" outlineLevel="0" collapsed="false">
      <c r="A17" s="2" t="s">
        <v>136</v>
      </c>
      <c r="B17" s="18" t="n">
        <v>8200</v>
      </c>
      <c r="C17" s="18" t="n">
        <v>8200</v>
      </c>
      <c r="D17" s="18" t="n">
        <v>8200</v>
      </c>
      <c r="E17" s="18" t="n">
        <v>8200</v>
      </c>
      <c r="F17" s="18" t="n">
        <v>8200</v>
      </c>
      <c r="G17" s="18" t="n">
        <v>8200</v>
      </c>
      <c r="H17" s="18" t="n">
        <v>8200</v>
      </c>
      <c r="I17" s="18" t="n">
        <v>8200</v>
      </c>
      <c r="J17" s="18" t="n">
        <v>8200</v>
      </c>
      <c r="K17" s="18" t="n">
        <v>8200</v>
      </c>
      <c r="L17" s="18" t="n">
        <v>8200</v>
      </c>
      <c r="M17" s="18" t="n">
        <v>8200</v>
      </c>
      <c r="N17" s="29" t="n">
        <f aca="false">SUM(B17:M17)</f>
        <v>98400</v>
      </c>
      <c r="O17" s="40" t="n">
        <f aca="false">IF(N4=0,"",N17/N4)</f>
        <v>0.0614409494874535</v>
      </c>
      <c r="P17" s="18" t="n">
        <v>100800</v>
      </c>
      <c r="Q17" s="40" t="n">
        <f aca="false">IF(P4=0,"",P17/P4)</f>
        <v>0.0562520909329113</v>
      </c>
      <c r="R17" s="18" t="n">
        <v>103800</v>
      </c>
      <c r="S17" s="40" t="n">
        <f aca="false">IF(R4=0,"",R17/R4)</f>
        <v>0.0535631093215665</v>
      </c>
    </row>
    <row r="18" customFormat="false" ht="15.75" hidden="false" customHeight="false" outlineLevel="0" collapsed="false">
      <c r="A18" s="2" t="s">
        <v>137</v>
      </c>
      <c r="B18" s="41" t="n">
        <v>22000</v>
      </c>
      <c r="C18" s="41" t="n">
        <v>22000</v>
      </c>
      <c r="D18" s="41" t="n">
        <v>24000</v>
      </c>
      <c r="E18" s="41" t="n">
        <v>26000</v>
      </c>
      <c r="F18" s="41" t="n">
        <v>28000</v>
      </c>
      <c r="G18" s="41" t="n">
        <v>30000</v>
      </c>
      <c r="H18" s="41" t="n">
        <v>30000</v>
      </c>
      <c r="I18" s="41" t="n">
        <v>28000</v>
      </c>
      <c r="J18" s="41" t="n">
        <v>27000</v>
      </c>
      <c r="K18" s="41" t="n">
        <v>27000</v>
      </c>
      <c r="L18" s="41" t="n">
        <v>28000</v>
      </c>
      <c r="M18" s="41" t="n">
        <v>32000</v>
      </c>
      <c r="N18" s="29" t="n">
        <f aca="false">SUM(B18:M18)</f>
        <v>324000</v>
      </c>
      <c r="O18" s="40" t="n">
        <f aca="false">IF(N4=0,"",N18/N4)</f>
        <v>0.202305565385518</v>
      </c>
      <c r="P18" s="41" t="n">
        <v>360000</v>
      </c>
      <c r="Q18" s="40" t="n">
        <f aca="false">IF(P4=0,"",P18/P4)</f>
        <v>0.200900324760397</v>
      </c>
      <c r="R18" s="41" t="n">
        <v>378000</v>
      </c>
      <c r="S18" s="40" t="n">
        <f aca="false">IF(R4=0,"",R18/R4)</f>
        <v>0.195056409668132</v>
      </c>
    </row>
    <row r="19" customFormat="false" ht="15.75" hidden="false" customHeight="false" outlineLevel="0" collapsed="false">
      <c r="A19" s="2" t="s">
        <v>138</v>
      </c>
      <c r="B19" s="41" t="n">
        <v>1800</v>
      </c>
      <c r="C19" s="41" t="n">
        <v>1800</v>
      </c>
      <c r="D19" s="41" t="n">
        <v>1900</v>
      </c>
      <c r="E19" s="41" t="n">
        <v>2000</v>
      </c>
      <c r="F19" s="41" t="n">
        <v>2200</v>
      </c>
      <c r="G19" s="41" t="n">
        <v>2500</v>
      </c>
      <c r="H19" s="41" t="n">
        <v>2700</v>
      </c>
      <c r="I19" s="41" t="n">
        <v>2700</v>
      </c>
      <c r="J19" s="41" t="n">
        <v>2400</v>
      </c>
      <c r="K19" s="41" t="n">
        <v>2100</v>
      </c>
      <c r="L19" s="41" t="n">
        <v>1900</v>
      </c>
      <c r="M19" s="41" t="n">
        <v>2000</v>
      </c>
      <c r="N19" s="29" t="n">
        <f aca="false">SUM(B19:M19)</f>
        <v>26000</v>
      </c>
      <c r="O19" s="40" t="n">
        <f aca="false">IF(N4=0,"",N19/N4)</f>
        <v>0.0162343972222946</v>
      </c>
      <c r="P19" s="41" t="n">
        <v>27600</v>
      </c>
      <c r="Q19" s="40" t="n">
        <f aca="false">IF(P4=0,"",P19/P4)</f>
        <v>0.0154023582316305</v>
      </c>
      <c r="R19" s="41" t="n">
        <v>28800</v>
      </c>
      <c r="S19" s="40" t="n">
        <f aca="false">IF(R4=0,"",R19/R4)</f>
        <v>0.0148614407366196</v>
      </c>
    </row>
    <row r="20" customFormat="false" ht="15.75" hidden="false" customHeight="false" outlineLevel="0" collapsed="false">
      <c r="A20" s="2" t="s">
        <v>139</v>
      </c>
      <c r="B20" s="41" t="n">
        <v>4500</v>
      </c>
      <c r="C20" s="41" t="n">
        <v>3500</v>
      </c>
      <c r="D20" s="41" t="n">
        <v>3000</v>
      </c>
      <c r="E20" s="41" t="n">
        <v>2500</v>
      </c>
      <c r="F20" s="41" t="n">
        <v>2500</v>
      </c>
      <c r="G20" s="41" t="n">
        <v>2000</v>
      </c>
      <c r="H20" s="41" t="n">
        <v>2000</v>
      </c>
      <c r="I20" s="41" t="n">
        <v>2000</v>
      </c>
      <c r="J20" s="41" t="n">
        <v>2500</v>
      </c>
      <c r="K20" s="41" t="n">
        <v>2500</v>
      </c>
      <c r="L20" s="41" t="n">
        <v>3000</v>
      </c>
      <c r="M20" s="41" t="n">
        <v>3500</v>
      </c>
      <c r="N20" s="29" t="n">
        <f aca="false">SUM(B20:M20)</f>
        <v>33500</v>
      </c>
      <c r="O20" s="40" t="n">
        <f aca="false">IF(N4=0,"",N20/N4)</f>
        <v>0.0209173964210335</v>
      </c>
      <c r="P20" s="41" t="n">
        <v>30000</v>
      </c>
      <c r="Q20" s="40" t="n">
        <f aca="false">IF(P4=0,"",P20/P4)</f>
        <v>0.0167416937300331</v>
      </c>
      <c r="R20" s="41" t="n">
        <v>32000</v>
      </c>
      <c r="S20" s="40" t="n">
        <f aca="false">IF(R4=0,"",R20/R4)</f>
        <v>0.0165127119295773</v>
      </c>
    </row>
    <row r="21" customFormat="false" ht="15.75" hidden="false" customHeight="false" outlineLevel="0" collapsed="false">
      <c r="A21" s="2" t="s">
        <v>140</v>
      </c>
      <c r="B21" s="41" t="n">
        <v>1250</v>
      </c>
      <c r="C21" s="41" t="n">
        <v>1250</v>
      </c>
      <c r="D21" s="41" t="n">
        <v>1250</v>
      </c>
      <c r="E21" s="41" t="n">
        <v>1250</v>
      </c>
      <c r="F21" s="41" t="n">
        <v>1250</v>
      </c>
      <c r="G21" s="41" t="n">
        <v>1250</v>
      </c>
      <c r="H21" s="41" t="n">
        <v>1250</v>
      </c>
      <c r="I21" s="41" t="n">
        <v>1250</v>
      </c>
      <c r="J21" s="41" t="n">
        <v>1250</v>
      </c>
      <c r="K21" s="41" t="n">
        <v>1250</v>
      </c>
      <c r="L21" s="41" t="n">
        <v>1250</v>
      </c>
      <c r="M21" s="41" t="n">
        <v>1250</v>
      </c>
      <c r="N21" s="29" t="n">
        <f aca="false">SUM(B21:M21)</f>
        <v>15000</v>
      </c>
      <c r="O21" s="40" t="n">
        <f aca="false">IF(N4=0,"",N21/N4)</f>
        <v>0.00936599839747767</v>
      </c>
      <c r="P21" s="41" t="n">
        <v>15600</v>
      </c>
      <c r="Q21" s="40" t="n">
        <f aca="false">IF(P4=0,"",P21/P4)</f>
        <v>0.00870568073961722</v>
      </c>
      <c r="R21" s="41" t="n">
        <v>16200</v>
      </c>
      <c r="S21" s="40" t="n">
        <f aca="false">IF(R4=0,"",R21/R4)</f>
        <v>0.00835956041434852</v>
      </c>
    </row>
    <row r="22" customFormat="false" ht="15.75" hidden="false" customHeight="false" outlineLevel="0" collapsed="false">
      <c r="A22" s="2" t="s">
        <v>141</v>
      </c>
      <c r="B22" s="41" t="n">
        <v>1800</v>
      </c>
      <c r="C22" s="41" t="n">
        <v>1500</v>
      </c>
      <c r="D22" s="41" t="n">
        <v>1400</v>
      </c>
      <c r="E22" s="41" t="n">
        <v>1400</v>
      </c>
      <c r="F22" s="41" t="n">
        <v>1500</v>
      </c>
      <c r="G22" s="41" t="n">
        <v>1600</v>
      </c>
      <c r="H22" s="41" t="n">
        <v>1600</v>
      </c>
      <c r="I22" s="41" t="n">
        <v>1500</v>
      </c>
      <c r="J22" s="41" t="n">
        <v>1400</v>
      </c>
      <c r="K22" s="41" t="n">
        <v>1400</v>
      </c>
      <c r="L22" s="41" t="n">
        <v>1500</v>
      </c>
      <c r="M22" s="41" t="n">
        <v>1600</v>
      </c>
      <c r="N22" s="29" t="n">
        <f aca="false">SUM(B22:M22)</f>
        <v>18200</v>
      </c>
      <c r="O22" s="40" t="n">
        <f aca="false">IF(N4=0,"",N22/N4)</f>
        <v>0.0113640780556062</v>
      </c>
      <c r="P22" s="41" t="n">
        <v>18000</v>
      </c>
      <c r="Q22" s="40" t="n">
        <f aca="false">IF(P4=0,"",P22/P4)</f>
        <v>0.0100450162380199</v>
      </c>
      <c r="R22" s="41" t="n">
        <v>18600</v>
      </c>
      <c r="S22" s="40" t="n">
        <f aca="false">IF(R4=0,"",R22/R4)</f>
        <v>0.00959801380906682</v>
      </c>
    </row>
    <row r="23" customFormat="false" ht="15.75" hidden="false" customHeight="false" outlineLevel="0" collapsed="false">
      <c r="A23" s="2" t="s">
        <v>142</v>
      </c>
      <c r="B23" s="41" t="n">
        <v>400</v>
      </c>
      <c r="C23" s="41" t="n">
        <v>400</v>
      </c>
      <c r="D23" s="41" t="n">
        <v>500</v>
      </c>
      <c r="E23" s="41" t="n">
        <v>600</v>
      </c>
      <c r="F23" s="41" t="n">
        <v>700</v>
      </c>
      <c r="G23" s="41" t="n">
        <v>800</v>
      </c>
      <c r="H23" s="41" t="n">
        <v>900</v>
      </c>
      <c r="I23" s="41" t="n">
        <v>800</v>
      </c>
      <c r="J23" s="41" t="n">
        <v>700</v>
      </c>
      <c r="K23" s="41" t="n">
        <v>600</v>
      </c>
      <c r="L23" s="41" t="n">
        <v>500</v>
      </c>
      <c r="M23" s="41" t="n">
        <v>500</v>
      </c>
      <c r="N23" s="29" t="n">
        <f aca="false">SUM(B23:M23)</f>
        <v>7400</v>
      </c>
      <c r="O23" s="40" t="n">
        <f aca="false">IF(N4=0,"",N23/N4)</f>
        <v>0.00462055920942232</v>
      </c>
      <c r="P23" s="41" t="n">
        <v>9600</v>
      </c>
      <c r="Q23" s="40" t="n">
        <f aca="false">IF(P4=0,"",P23/P4)</f>
        <v>0.0053573419936106</v>
      </c>
      <c r="R23" s="41" t="n">
        <v>10800</v>
      </c>
      <c r="S23" s="40" t="n">
        <f aca="false">IF(R4=0,"",R23/R4)</f>
        <v>0.00557304027623235</v>
      </c>
    </row>
    <row r="24" customFormat="false" ht="15.75" hidden="false" customHeight="false" outlineLevel="0" collapsed="false">
      <c r="A24" s="2" t="s">
        <v>143</v>
      </c>
      <c r="B24" s="41" t="n">
        <v>800</v>
      </c>
      <c r="C24" s="41" t="n">
        <v>600</v>
      </c>
      <c r="D24" s="41" t="n">
        <v>600</v>
      </c>
      <c r="E24" s="41" t="n">
        <v>500</v>
      </c>
      <c r="F24" s="41" t="n">
        <v>500</v>
      </c>
      <c r="G24" s="41" t="n">
        <v>500</v>
      </c>
      <c r="H24" s="41" t="n">
        <v>500</v>
      </c>
      <c r="I24" s="41" t="n">
        <v>500</v>
      </c>
      <c r="J24" s="41" t="n">
        <v>500</v>
      </c>
      <c r="K24" s="41" t="n">
        <v>600</v>
      </c>
      <c r="L24" s="41" t="n">
        <v>600</v>
      </c>
      <c r="M24" s="41" t="n">
        <v>800</v>
      </c>
      <c r="N24" s="29" t="n">
        <f aca="false">SUM(B24:M24)</f>
        <v>7000</v>
      </c>
      <c r="O24" s="40" t="n">
        <f aca="false">IF(N4=0,"",N24/N4)</f>
        <v>0.00437079925215625</v>
      </c>
      <c r="P24" s="41" t="n">
        <v>7200</v>
      </c>
      <c r="Q24" s="40" t="n">
        <f aca="false">IF(P4=0,"",P24/P4)</f>
        <v>0.00401800649520795</v>
      </c>
      <c r="R24" s="41" t="n">
        <v>7500</v>
      </c>
      <c r="S24" s="40" t="n">
        <f aca="false">IF(R4=0,"",R24/R4)</f>
        <v>0.00387016685849469</v>
      </c>
    </row>
    <row r="25" customFormat="false" ht="15.75" hidden="false" customHeight="false" outlineLevel="0" collapsed="false">
      <c r="A25" s="2" t="s">
        <v>144</v>
      </c>
      <c r="B25" s="41" t="n">
        <v>1200</v>
      </c>
      <c r="C25" s="41" t="n">
        <v>1100</v>
      </c>
      <c r="D25" s="41" t="n">
        <v>1100</v>
      </c>
      <c r="E25" s="41" t="n">
        <v>1000</v>
      </c>
      <c r="F25" s="41" t="n">
        <v>1000</v>
      </c>
      <c r="G25" s="41" t="n">
        <v>1100</v>
      </c>
      <c r="H25" s="41" t="n">
        <v>1100</v>
      </c>
      <c r="I25" s="41" t="n">
        <v>1100</v>
      </c>
      <c r="J25" s="41" t="n">
        <v>1000</v>
      </c>
      <c r="K25" s="41" t="n">
        <v>1000</v>
      </c>
      <c r="L25" s="41" t="n">
        <v>1100</v>
      </c>
      <c r="M25" s="41" t="n">
        <v>1200</v>
      </c>
      <c r="N25" s="29" t="n">
        <f aca="false">SUM(B25:M25)</f>
        <v>13000</v>
      </c>
      <c r="O25" s="40" t="n">
        <f aca="false">IF(N4=0,"",N25/N4)</f>
        <v>0.00811719861114732</v>
      </c>
      <c r="P25" s="41" t="n">
        <v>13200</v>
      </c>
      <c r="Q25" s="40" t="n">
        <f aca="false">IF(P4=0,"",P25/P4)</f>
        <v>0.00736634524121457</v>
      </c>
      <c r="R25" s="41" t="n">
        <v>13800</v>
      </c>
      <c r="S25" s="40" t="n">
        <f aca="false">IF(R4=0,"",R25/R4)</f>
        <v>0.00712110701963022</v>
      </c>
    </row>
    <row r="26" customFormat="false" ht="15.75" hidden="false" customHeight="false" outlineLevel="0" collapsed="false">
      <c r="A26" s="19" t="s">
        <v>145</v>
      </c>
      <c r="B26" s="37" t="n">
        <f aca="false">SUM(B17:B25)</f>
        <v>41950</v>
      </c>
      <c r="C26" s="37" t="n">
        <f aca="false">SUM(C17:C25)</f>
        <v>40350</v>
      </c>
      <c r="D26" s="37" t="n">
        <f aca="false">SUM(D17:D25)</f>
        <v>41950</v>
      </c>
      <c r="E26" s="37" t="n">
        <f aca="false">SUM(E17:E25)</f>
        <v>43450</v>
      </c>
      <c r="F26" s="37" t="n">
        <f aca="false">SUM(F17:F25)</f>
        <v>45850</v>
      </c>
      <c r="G26" s="37" t="n">
        <f aca="false">SUM(G17:G25)</f>
        <v>47950</v>
      </c>
      <c r="H26" s="37" t="n">
        <f aca="false">SUM(H17:H25)</f>
        <v>48250</v>
      </c>
      <c r="I26" s="37" t="n">
        <f aca="false">SUM(I17:I25)</f>
        <v>46050</v>
      </c>
      <c r="J26" s="37" t="n">
        <f aca="false">SUM(J17:J25)</f>
        <v>44950</v>
      </c>
      <c r="K26" s="37" t="n">
        <f aca="false">SUM(K17:K25)</f>
        <v>44650</v>
      </c>
      <c r="L26" s="37" t="n">
        <f aca="false">SUM(L17:L25)</f>
        <v>46050</v>
      </c>
      <c r="M26" s="37" t="n">
        <f aca="false">SUM(M17:M25)</f>
        <v>51050</v>
      </c>
      <c r="N26" s="37" t="n">
        <f aca="false">SUM(B26:M26)</f>
        <v>542500</v>
      </c>
      <c r="O26" s="42" t="n">
        <f aca="false">IF(N4=0,"",N26/N4)</f>
        <v>0.338736942042109</v>
      </c>
      <c r="P26" s="37" t="n">
        <f aca="false">SUM(P17:P25)</f>
        <v>582000</v>
      </c>
      <c r="Q26" s="42" t="n">
        <f aca="false">IF(P4=0,"",P26/P4)</f>
        <v>0.324788858362643</v>
      </c>
      <c r="R26" s="37" t="n">
        <f aca="false">SUM(R17:R25)</f>
        <v>609500</v>
      </c>
      <c r="S26" s="42" t="n">
        <f aca="false">IF(R4=0,"",R26/R4)</f>
        <v>0.314515560033668</v>
      </c>
    </row>
    <row r="27" customFormat="false" ht="15.75" hidden="false" customHeight="false" outlineLevel="0" collapsed="false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</row>
    <row r="28" customFormat="false" ht="15.75" hidden="false" customHeight="false" outlineLevel="0" collapsed="false">
      <c r="A28" s="14" t="s">
        <v>146</v>
      </c>
      <c r="B28" s="43" t="n">
        <f aca="false">B14-B26</f>
        <v>-6699.4</v>
      </c>
      <c r="C28" s="43" t="n">
        <f aca="false">C14-C26</f>
        <v>-5213.85</v>
      </c>
      <c r="D28" s="43" t="n">
        <f aca="false">D14-D26</f>
        <v>8254.71875</v>
      </c>
      <c r="E28" s="43" t="n">
        <f aca="false">E14-E26</f>
        <v>19945.89875</v>
      </c>
      <c r="F28" s="43" t="n">
        <f aca="false">F14-F26</f>
        <v>33252.1175</v>
      </c>
      <c r="G28" s="43" t="n">
        <f aca="false">G14-G26</f>
        <v>44683.65</v>
      </c>
      <c r="H28" s="43" t="n">
        <f aca="false">H14-H26</f>
        <v>38078</v>
      </c>
      <c r="I28" s="43" t="n">
        <f aca="false">I14-I26</f>
        <v>30705.8925</v>
      </c>
      <c r="J28" s="43" t="n">
        <f aca="false">J14-J26</f>
        <v>25169.7</v>
      </c>
      <c r="K28" s="43" t="n">
        <f aca="false">K14-K26</f>
        <v>35542.25375</v>
      </c>
      <c r="L28" s="43" t="n">
        <f aca="false">L14-L26</f>
        <v>41815.7175</v>
      </c>
      <c r="M28" s="43" t="n">
        <f aca="false">M14-M26</f>
        <v>64803.375</v>
      </c>
      <c r="N28" s="43" t="n">
        <f aca="false">SUM(B28:M28)</f>
        <v>330338.07375</v>
      </c>
      <c r="O28" s="44" t="n">
        <f aca="false">IF(N4=0,"",N28/N4)</f>
        <v>0.206263057957891</v>
      </c>
      <c r="P28" s="43" t="n">
        <f aca="false">P14-P26</f>
        <v>430442.36535</v>
      </c>
      <c r="Q28" s="44" t="n">
        <f aca="false">IF(P4=0,"",P28/P4)</f>
        <v>0.240211141637357</v>
      </c>
      <c r="R28" s="43" t="n">
        <f aca="false">R14-R26</f>
        <v>533861.555662</v>
      </c>
      <c r="S28" s="44" t="n">
        <f aca="false">IF(R4=0,"",R28/R4)</f>
        <v>0.275484439966332</v>
      </c>
    </row>
    <row r="29" customFormat="false" ht="15.75" hidden="false" customHeight="fals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</row>
    <row r="30" customFormat="false" ht="15.75" hidden="false" customHeight="false" outlineLevel="0" collapsed="false">
      <c r="A30" s="2" t="s">
        <v>147</v>
      </c>
      <c r="B30" s="18" t="n">
        <v>2033</v>
      </c>
      <c r="C30" s="18" t="n">
        <v>2033</v>
      </c>
      <c r="D30" s="18" t="n">
        <v>2033</v>
      </c>
      <c r="E30" s="18" t="n">
        <v>2033</v>
      </c>
      <c r="F30" s="18" t="n">
        <v>2033</v>
      </c>
      <c r="G30" s="18" t="n">
        <v>2033</v>
      </c>
      <c r="H30" s="18" t="n">
        <v>2033</v>
      </c>
      <c r="I30" s="18" t="n">
        <v>2033</v>
      </c>
      <c r="J30" s="18" t="n">
        <v>2033</v>
      </c>
      <c r="K30" s="18" t="n">
        <v>2033</v>
      </c>
      <c r="L30" s="18" t="n">
        <v>2033</v>
      </c>
      <c r="M30" s="18" t="n">
        <v>2033</v>
      </c>
      <c r="N30" s="29" t="n">
        <f aca="false">SUM(B30:M30)</f>
        <v>24396</v>
      </c>
      <c r="O30" s="40" t="n">
        <f aca="false">IF(N4=0,"",N30/N4)</f>
        <v>0.0152328597936577</v>
      </c>
      <c r="P30" s="18" t="n">
        <v>24400</v>
      </c>
      <c r="Q30" s="40" t="n">
        <f aca="false">IF(P4=0,"",P30/P4)</f>
        <v>0.0136165775670936</v>
      </c>
      <c r="R30" s="18" t="n">
        <v>24400</v>
      </c>
      <c r="S30" s="40" t="n">
        <f aca="false">IF(R4=0,"",R30/R4)</f>
        <v>0.0125909428463027</v>
      </c>
    </row>
    <row r="31" customFormat="false" ht="15.75" hidden="false" customHeight="false" outlineLevel="0" collapsed="false">
      <c r="A31" s="2" t="s">
        <v>148</v>
      </c>
      <c r="B31" s="28" t="n">
        <v>1075</v>
      </c>
      <c r="C31" s="28" t="n">
        <v>1060</v>
      </c>
      <c r="D31" s="28" t="n">
        <v>1045</v>
      </c>
      <c r="E31" s="28" t="n">
        <v>1030</v>
      </c>
      <c r="F31" s="28" t="n">
        <v>1015</v>
      </c>
      <c r="G31" s="28" t="n">
        <v>1000</v>
      </c>
      <c r="H31" s="28" t="n">
        <v>985</v>
      </c>
      <c r="I31" s="28" t="n">
        <v>970</v>
      </c>
      <c r="J31" s="28" t="n">
        <v>955</v>
      </c>
      <c r="K31" s="28" t="n">
        <v>940</v>
      </c>
      <c r="L31" s="28" t="n">
        <v>925</v>
      </c>
      <c r="M31" s="28" t="n">
        <v>910</v>
      </c>
      <c r="N31" s="29" t="n">
        <f aca="false">SUM(B31:M31)</f>
        <v>11910</v>
      </c>
      <c r="O31" s="40" t="n">
        <f aca="false">IF(N4=0,"",N31/N4)</f>
        <v>0.00743660272759727</v>
      </c>
      <c r="P31" s="28" t="n">
        <v>10200</v>
      </c>
      <c r="Q31" s="40" t="n">
        <f aca="false">IF(P4=0,"",P31/P4)</f>
        <v>0.00569217586821126</v>
      </c>
      <c r="R31" s="28" t="n">
        <v>8400</v>
      </c>
      <c r="S31" s="40" t="n">
        <f aca="false">IF(R4=0,"",R31/R4)</f>
        <v>0.00433458688151405</v>
      </c>
    </row>
    <row r="32" customFormat="false" ht="15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</row>
    <row r="33" customFormat="false" ht="15.75" hidden="false" customHeight="false" outlineLevel="0" collapsed="false">
      <c r="A33" s="14" t="s">
        <v>149</v>
      </c>
      <c r="B33" s="45" t="n">
        <f aca="false">B28-B30-B31</f>
        <v>-9807.4</v>
      </c>
      <c r="C33" s="45" t="n">
        <f aca="false">C28-C30-C31</f>
        <v>-8306.85</v>
      </c>
      <c r="D33" s="45" t="n">
        <f aca="false">D28-D30-D31</f>
        <v>5176.71875</v>
      </c>
      <c r="E33" s="45" t="n">
        <f aca="false">E28-E30-E31</f>
        <v>16882.89875</v>
      </c>
      <c r="F33" s="45" t="n">
        <f aca="false">F28-F30-F31</f>
        <v>30204.1175</v>
      </c>
      <c r="G33" s="45" t="n">
        <f aca="false">G28-G30-G31</f>
        <v>41650.65</v>
      </c>
      <c r="H33" s="45" t="n">
        <f aca="false">H28-H30-H31</f>
        <v>35060</v>
      </c>
      <c r="I33" s="45" t="n">
        <f aca="false">I28-I30-I31</f>
        <v>27702.8925</v>
      </c>
      <c r="J33" s="45" t="n">
        <f aca="false">J28-J30-J31</f>
        <v>22181.7</v>
      </c>
      <c r="K33" s="45" t="n">
        <f aca="false">K28-K30-K31</f>
        <v>32569.25375</v>
      </c>
      <c r="L33" s="45" t="n">
        <f aca="false">L28-L30-L31</f>
        <v>38857.7175</v>
      </c>
      <c r="M33" s="45" t="n">
        <f aca="false">M28-M30-M31</f>
        <v>61860.375</v>
      </c>
      <c r="N33" s="45" t="n">
        <f aca="false">SUM(B33:M33)</f>
        <v>294032.07375</v>
      </c>
      <c r="O33" s="46" t="n">
        <f aca="false">IF(N4=0,"",N33/N4)</f>
        <v>0.183593595436636</v>
      </c>
      <c r="P33" s="45" t="n">
        <f aca="false">P28-P30-P31</f>
        <v>395842.36535</v>
      </c>
      <c r="Q33" s="46" t="n">
        <f aca="false">IF(P4=0,"",P33/P4)</f>
        <v>0.220902388202053</v>
      </c>
      <c r="R33" s="45" t="n">
        <f aca="false">R28-R30-R31</f>
        <v>501061.555662</v>
      </c>
      <c r="S33" s="46" t="n">
        <f aca="false">IF(R4=0,"",R33/R4)</f>
        <v>0.258558910238515</v>
      </c>
    </row>
    <row r="34" customFormat="false" ht="15.75" hidden="false" customHeight="false" outlineLevel="0" collapsed="false">
      <c r="A34" s="2" t="s">
        <v>150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30" t="n">
        <v>0.21</v>
      </c>
      <c r="P34" s="2"/>
      <c r="Q34" s="2"/>
      <c r="R34" s="2"/>
      <c r="S34" s="2"/>
    </row>
    <row r="35" customFormat="false" ht="15.75" hidden="false" customHeight="false" outlineLevel="0" collapsed="false">
      <c r="A35" s="2" t="s">
        <v>151</v>
      </c>
      <c r="B35" s="47" t="n">
        <f aca="false">IF(B33&gt;0,B33*$O$34,0)</f>
        <v>0</v>
      </c>
      <c r="C35" s="47" t="n">
        <f aca="false">IF(C33&gt;0,C33*$O$34,0)</f>
        <v>0</v>
      </c>
      <c r="D35" s="47" t="n">
        <f aca="false">IF(D33&gt;0,D33*$O$34,0)</f>
        <v>1087.1109375</v>
      </c>
      <c r="E35" s="47" t="n">
        <f aca="false">IF(E33&gt;0,E33*$O$34,0)</f>
        <v>3545.4087375</v>
      </c>
      <c r="F35" s="47" t="n">
        <f aca="false">IF(F33&gt;0,F33*$O$34,0)</f>
        <v>6342.864675</v>
      </c>
      <c r="G35" s="47" t="n">
        <f aca="false">IF(G33&gt;0,G33*$O$34,0)</f>
        <v>8746.6365</v>
      </c>
      <c r="H35" s="47" t="n">
        <f aca="false">IF(H33&gt;0,H33*$O$34,0)</f>
        <v>7362.6</v>
      </c>
      <c r="I35" s="47" t="n">
        <f aca="false">IF(I33&gt;0,I33*$O$34,0)</f>
        <v>5817.607425</v>
      </c>
      <c r="J35" s="47" t="n">
        <f aca="false">IF(J33&gt;0,J33*$O$34,0)</f>
        <v>4658.157</v>
      </c>
      <c r="K35" s="47" t="n">
        <f aca="false">IF(K33&gt;0,K33*$O$34,0)</f>
        <v>6839.5432875</v>
      </c>
      <c r="L35" s="47" t="n">
        <f aca="false">IF(L33&gt;0,L33*$O$34,0)</f>
        <v>8160.120675</v>
      </c>
      <c r="M35" s="47" t="n">
        <f aca="false">IF(M33&gt;0,M33*$O$34,0)</f>
        <v>12990.67875</v>
      </c>
      <c r="N35" s="47" t="n">
        <f aca="false">SUM(B35:M35)</f>
        <v>65550.7279875</v>
      </c>
      <c r="O35" s="40" t="n">
        <f aca="false">IF(N4=0,"",N35/N4)</f>
        <v>0.0409298675522947</v>
      </c>
      <c r="P35" s="47" t="n">
        <f aca="false">IF(P33&gt;0,P33*$O$34,0)</f>
        <v>83126.8967235</v>
      </c>
      <c r="Q35" s="40" t="n">
        <f aca="false">IF(P4=0,"",P35/P4)</f>
        <v>0.046389501522431</v>
      </c>
      <c r="R35" s="47" t="n">
        <f aca="false">IF(R33&gt;0,R33*$O$34,0)</f>
        <v>105222.92668902</v>
      </c>
      <c r="S35" s="40" t="n">
        <f aca="false">IF(R4=0,"",R35/R4)</f>
        <v>0.0542973711500882</v>
      </c>
    </row>
    <row r="36" customFormat="false" ht="15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customFormat="false" ht="18.75" hidden="false" customHeight="true" outlineLevel="0" collapsed="false">
      <c r="A37" s="48" t="s">
        <v>152</v>
      </c>
      <c r="B37" s="49" t="n">
        <f aca="false">B33-B35</f>
        <v>-9807.4</v>
      </c>
      <c r="C37" s="49" t="n">
        <f aca="false">C33-C35</f>
        <v>-8306.85</v>
      </c>
      <c r="D37" s="49" t="n">
        <f aca="false">D33-D35</f>
        <v>4089.6078125</v>
      </c>
      <c r="E37" s="49" t="n">
        <f aca="false">E33-E35</f>
        <v>13337.4900125</v>
      </c>
      <c r="F37" s="49" t="n">
        <f aca="false">F33-F35</f>
        <v>23861.252825</v>
      </c>
      <c r="G37" s="49" t="n">
        <f aca="false">G33-G35</f>
        <v>32904.0135</v>
      </c>
      <c r="H37" s="49" t="n">
        <f aca="false">H33-H35</f>
        <v>27697.4</v>
      </c>
      <c r="I37" s="49" t="n">
        <f aca="false">I33-I35</f>
        <v>21885.285075</v>
      </c>
      <c r="J37" s="49" t="n">
        <f aca="false">J33-J35</f>
        <v>17523.543</v>
      </c>
      <c r="K37" s="49" t="n">
        <f aca="false">K33-K35</f>
        <v>25729.7104625</v>
      </c>
      <c r="L37" s="49" t="n">
        <f aca="false">L33-L35</f>
        <v>30697.596825</v>
      </c>
      <c r="M37" s="49" t="n">
        <f aca="false">M33-M35</f>
        <v>48869.69625</v>
      </c>
      <c r="N37" s="49" t="n">
        <f aca="false">SUM(B37:M37)</f>
        <v>228481.3457625</v>
      </c>
      <c r="O37" s="50" t="n">
        <f aca="false">IF(N4=0,"",N37/N4)</f>
        <v>0.142663727884341</v>
      </c>
      <c r="P37" s="49" t="n">
        <f aca="false">P33-P35</f>
        <v>312715.4686265</v>
      </c>
      <c r="Q37" s="50" t="n">
        <f aca="false">IF(P4=0,"",P37/P4)</f>
        <v>0.174512886679622</v>
      </c>
      <c r="R37" s="49" t="n">
        <f aca="false">R33-R35</f>
        <v>395838.62897298</v>
      </c>
      <c r="S37" s="50" t="n">
        <f aca="false">IF(R4=0,"",R37/R4)</f>
        <v>0.204261539088427</v>
      </c>
    </row>
    <row r="38" customFormat="false" ht="16.5" hidden="false" customHeight="tru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customFormat="false" ht="15.75" hidden="false" customHeight="false" outlineLevel="0" collapsed="false">
      <c r="A39" s="51" t="s">
        <v>153</v>
      </c>
      <c r="B39" s="52" t="n">
        <f aca="false">B37</f>
        <v>-9807.4</v>
      </c>
      <c r="C39" s="52" t="n">
        <f aca="false">B39+C37</f>
        <v>-18114.25</v>
      </c>
      <c r="D39" s="52" t="n">
        <f aca="false">C39+D37</f>
        <v>-14024.6421875</v>
      </c>
      <c r="E39" s="52" t="n">
        <f aca="false">D39+E37</f>
        <v>-687.152174999999</v>
      </c>
      <c r="F39" s="52" t="n">
        <f aca="false">E39+F37</f>
        <v>23174.10065</v>
      </c>
      <c r="G39" s="52" t="n">
        <f aca="false">F39+G37</f>
        <v>56078.11415</v>
      </c>
      <c r="H39" s="52" t="n">
        <f aca="false">G39+H37</f>
        <v>83775.51415</v>
      </c>
      <c r="I39" s="52" t="n">
        <f aca="false">H39+I37</f>
        <v>105660.799225</v>
      </c>
      <c r="J39" s="52" t="n">
        <f aca="false">I39+J37</f>
        <v>123184.342225</v>
      </c>
      <c r="K39" s="52" t="n">
        <f aca="false">J39+K37</f>
        <v>148914.0526875</v>
      </c>
      <c r="L39" s="52" t="n">
        <f aca="false">K39+L37</f>
        <v>179611.6495125</v>
      </c>
      <c r="M39" s="52" t="n">
        <f aca="false">L39+M37</f>
        <v>228481.3457625</v>
      </c>
      <c r="N39" s="2"/>
      <c r="O39" s="2"/>
      <c r="P39" s="2"/>
      <c r="Q39" s="2"/>
      <c r="R39" s="2"/>
      <c r="S39" s="2"/>
    </row>
    <row r="40" customFormat="false" ht="15.75" hidden="false" customHeight="false" outlineLevel="0" collapsed="false">
      <c r="A40" s="14" t="s">
        <v>48</v>
      </c>
      <c r="B40" s="3" t="n">
        <f aca="false" t="array" ref="B40:B40">IFERROR(MATCH(TRUE(),B39:M39&gt;0,0),"Not in Year 1")</f>
        <v>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customFormat="false" ht="15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customFormat="false" ht="15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customFormat="false" ht="15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customFormat="false" ht="15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customFormat="false" ht="15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customFormat="false" ht="15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customFormat="false" ht="15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  <row r="48" customFormat="false" ht="15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customFormat="false" ht="15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customFormat="false" ht="15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</row>
    <row r="51" customFormat="false" ht="15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customFormat="false" ht="15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</row>
    <row r="53" customFormat="false" ht="15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customFormat="false" ht="15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55" customFormat="false" ht="15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</row>
    <row r="56" customFormat="false" ht="15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</row>
    <row r="57" customFormat="false" ht="15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</row>
    <row r="58" customFormat="false" ht="15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</row>
    <row r="59" customFormat="false" ht="15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  <row r="60" customFormat="false" ht="15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customFormat="false" ht="15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customFormat="false" ht="15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</row>
    <row r="63" customFormat="false" ht="15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customFormat="false" ht="15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</row>
    <row r="65" customFormat="false" ht="15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</row>
    <row r="66" customFormat="false" ht="15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</row>
    <row r="67" customFormat="false" ht="15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</row>
    <row r="68" customFormat="false" ht="15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</row>
    <row r="69" customFormat="false" ht="15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</row>
    <row r="70" customFormat="false" ht="15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customFormat="false" ht="15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customFormat="false" ht="15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customFormat="false" ht="15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customFormat="false" ht="15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customFormat="false" ht="15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customFormat="false" ht="15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customFormat="false" ht="15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customFormat="false" ht="15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customFormat="false" ht="15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customFormat="false" ht="15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</sheetData>
  <conditionalFormatting sqref="B39:M39">
    <cfRule type="cellIs" priority="2" operator="greaterThan" aboveAverage="0" equalAverage="0" bottom="0" percent="0" rank="0" text="" dxfId="2">
      <formula>0</formula>
    </cfRule>
    <cfRule type="cellIs" priority="3" operator="lessThan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P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33.33"/>
    <col collapsed="false" customWidth="true" hidden="false" outlineLevel="0" max="2" min="2" style="0" width="21.66"/>
    <col collapsed="false" customWidth="true" hidden="false" outlineLevel="0" max="3" min="3" style="0" width="5"/>
    <col collapsed="false" customWidth="true" hidden="false" outlineLevel="0" max="4" min="4" style="0" width="33.33"/>
    <col collapsed="false" customWidth="true" hidden="false" outlineLevel="0" max="5" min="5" style="0" width="21.66"/>
  </cols>
  <sheetData>
    <row r="1" customFormat="false" ht="18" hidden="false" customHeight="true" outlineLevel="0" collapsed="false">
      <c r="A1" s="1" t="s">
        <v>154</v>
      </c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customFormat="false" ht="15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customFormat="false" ht="15.75" hidden="false" customHeight="false" outlineLevel="0" collapsed="false">
      <c r="A3" s="3" t="s">
        <v>155</v>
      </c>
      <c r="B3" s="4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customFormat="false" ht="15.75" hidden="false" customHeight="false" outlineLevel="0" collapsed="false">
      <c r="A4" s="5" t="s">
        <v>156</v>
      </c>
      <c r="B4" s="9" t="n">
        <f aca="false">'Startup Costs &amp; Funding'!C13</f>
        <v>332450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customFormat="false" ht="15.75" hidden="false" customHeight="false" outlineLevel="0" collapsed="false">
      <c r="A5" s="5" t="s">
        <v>35</v>
      </c>
      <c r="B5" s="9" t="n">
        <f aca="false">'Startup Costs &amp; Funding'!B23</f>
        <v>350000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customFormat="false" ht="15.75" hidden="false" customHeight="false" outlineLevel="0" collapsed="false">
      <c r="A6" s="5" t="s">
        <v>37</v>
      </c>
      <c r="B6" s="11" t="n">
        <f aca="false">'Startup Costs &amp; Funding'!B25</f>
        <v>-17550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customFormat="false" ht="15.75" hidden="false" customHeight="false" outlineLevel="0" collapsed="false">
      <c r="A7" s="5" t="s">
        <v>157</v>
      </c>
      <c r="B7" s="9" t="n">
        <f aca="false">'Projected P&amp;L'!N4</f>
        <v>1601537.75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customFormat="false" ht="15.75" hidden="false" customHeight="false" outlineLevel="0" collapsed="false">
      <c r="A8" s="5" t="s">
        <v>158</v>
      </c>
      <c r="B8" s="9" t="n">
        <f aca="false">'Projected P&amp;L'!P4</f>
        <v>1791933.39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customFormat="false" ht="15.75" hidden="false" customHeight="false" outlineLevel="0" collapsed="false">
      <c r="A9" s="5" t="s">
        <v>159</v>
      </c>
      <c r="B9" s="9" t="n">
        <f aca="false">'Projected P&amp;L'!R4</f>
        <v>1937900.9418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customFormat="false" ht="15.75" hidden="false" customHeight="false" outlineLevel="0" collapsed="false">
      <c r="A10" s="5" t="s">
        <v>160</v>
      </c>
      <c r="B10" s="10" t="n">
        <f aca="false">'Projected P&amp;L'!O37</f>
        <v>0.142663727884341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customFormat="false" ht="15.75" hidden="false" customHeight="false" outlineLevel="0" collapsed="false">
      <c r="A11" s="5" t="s">
        <v>161</v>
      </c>
      <c r="B11" s="10" t="n">
        <f aca="false">'Projected P&amp;L'!Q37</f>
        <v>0.174512886679622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customFormat="false" ht="15.75" hidden="false" customHeight="false" outlineLevel="0" collapsed="false">
      <c r="A12" s="5" t="s">
        <v>162</v>
      </c>
      <c r="B12" s="10" t="n">
        <f aca="false">'Projected P&amp;L'!S37</f>
        <v>0.204261539088427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customFormat="false" ht="15.75" hidden="false" customHeight="false" outlineLevel="0" collapsed="false">
      <c r="A13" s="5" t="s">
        <v>48</v>
      </c>
      <c r="B13" s="53" t="n">
        <f aca="false">'Projected P&amp;L'!B40</f>
        <v>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customFormat="false" ht="15.75" hidden="false" customHeight="fals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customFormat="false" ht="15.75" hidden="false" customHeight="false" outlineLevel="0" collapsed="false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customFormat="false" ht="15.75" hidden="false" customHeight="false" outlineLevel="0" collapsed="false">
      <c r="A16" s="3" t="s">
        <v>163</v>
      </c>
      <c r="B16" s="4"/>
      <c r="C16" s="2"/>
      <c r="D16" s="3" t="s">
        <v>164</v>
      </c>
      <c r="E16" s="4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customFormat="false" ht="15.75" hidden="false" customHeight="false" outlineLevel="0" collapsed="false">
      <c r="A17" s="2" t="s">
        <v>123</v>
      </c>
      <c r="B17" s="9" t="n">
        <f aca="false">'Projected P&amp;L'!N4</f>
        <v>1601537.75</v>
      </c>
      <c r="C17" s="2"/>
      <c r="D17" s="2" t="s">
        <v>165</v>
      </c>
      <c r="E17" s="9" t="n">
        <f aca="false">'Projected P&amp;L'!N7</f>
        <v>480461.325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customFormat="false" ht="15.75" hidden="false" customHeight="false" outlineLevel="0" collapsed="false">
      <c r="A18" s="2" t="s">
        <v>101</v>
      </c>
      <c r="B18" s="9" t="n">
        <f aca="false">'Projected P&amp;L'!P4</f>
        <v>1791933.39</v>
      </c>
      <c r="C18" s="2"/>
      <c r="D18" s="2" t="s">
        <v>166</v>
      </c>
      <c r="E18" s="9" t="n">
        <f aca="false">'Projected P&amp;L'!N8</f>
        <v>112107.6425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customFormat="false" ht="15.75" hidden="false" customHeight="false" outlineLevel="0" collapsed="false">
      <c r="A19" s="2" t="s">
        <v>102</v>
      </c>
      <c r="B19" s="9" t="n">
        <f aca="false">'Projected P&amp;L'!R4</f>
        <v>1937900.9418</v>
      </c>
      <c r="C19" s="2"/>
      <c r="D19" s="2" t="s">
        <v>167</v>
      </c>
      <c r="E19" s="9" t="n">
        <f aca="false">'Projected P&amp;L'!N9</f>
        <v>40038.44375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customFormat="false" ht="15.75" hidden="false" customHeight="false" outlineLevel="0" collapsed="false">
      <c r="A20" s="2"/>
      <c r="B20" s="2"/>
      <c r="C20" s="2"/>
      <c r="D20" s="2" t="s">
        <v>168</v>
      </c>
      <c r="E20" s="9" t="n">
        <f aca="false">'Projected P&amp;L'!N10</f>
        <v>48046.1325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customFormat="false" ht="15.75" hidden="false" customHeight="false" outlineLevel="0" collapsed="false">
      <c r="A21" s="3" t="s">
        <v>169</v>
      </c>
      <c r="B21" s="4"/>
      <c r="C21" s="2"/>
      <c r="D21" s="2" t="s">
        <v>170</v>
      </c>
      <c r="E21" s="9" t="n">
        <f aca="false">'Projected P&amp;L'!N11</f>
        <v>48046.1325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customFormat="false" ht="15.75" hidden="false" customHeight="false" outlineLevel="0" collapsed="false">
      <c r="A22" s="2" t="s">
        <v>56</v>
      </c>
      <c r="B22" s="9" t="n">
        <f aca="false">'Startup Costs &amp; Funding'!C5</f>
        <v>10050</v>
      </c>
      <c r="C22" s="2"/>
      <c r="D22" s="2" t="s">
        <v>171</v>
      </c>
      <c r="E22" s="9" t="n">
        <f aca="false">'Projected P&amp;L'!N17</f>
        <v>98400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customFormat="false" ht="15.75" hidden="false" customHeight="false" outlineLevel="0" collapsed="false">
      <c r="A23" s="2" t="s">
        <v>58</v>
      </c>
      <c r="B23" s="9" t="n">
        <f aca="false">'Startup Costs &amp; Funding'!C6</f>
        <v>75600</v>
      </c>
      <c r="C23" s="2"/>
      <c r="D23" s="2" t="s">
        <v>172</v>
      </c>
      <c r="E23" s="9" t="n">
        <f aca="false">'Projected P&amp;L'!N18</f>
        <v>324000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customFormat="false" ht="15.75" hidden="false" customHeight="false" outlineLevel="0" collapsed="false">
      <c r="A24" s="2" t="s">
        <v>60</v>
      </c>
      <c r="B24" s="9" t="n">
        <f aca="false">'Startup Costs &amp; Funding'!C7</f>
        <v>136000</v>
      </c>
      <c r="C24" s="2"/>
      <c r="D24" s="2" t="s">
        <v>173</v>
      </c>
      <c r="E24" s="9" t="n">
        <f aca="false">'Projected P&amp;L'!N19</f>
        <v>26000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customFormat="false" ht="15.75" hidden="false" customHeight="false" outlineLevel="0" collapsed="false">
      <c r="A25" s="2" t="s">
        <v>62</v>
      </c>
      <c r="B25" s="9" t="n">
        <f aca="false">'Startup Costs &amp; Funding'!C8</f>
        <v>23000</v>
      </c>
      <c r="C25" s="2"/>
      <c r="D25" s="2" t="s">
        <v>174</v>
      </c>
      <c r="E25" s="9" t="n">
        <f aca="false">'Projected P&amp;L'!N20</f>
        <v>33500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customFormat="false" ht="15.75" hidden="false" customHeight="false" outlineLevel="0" collapsed="false">
      <c r="A26" s="2" t="s">
        <v>64</v>
      </c>
      <c r="B26" s="9" t="n">
        <f aca="false">'Startup Costs &amp; Funding'!C9</f>
        <v>21200</v>
      </c>
      <c r="C26" s="2"/>
      <c r="D26" s="2" t="s">
        <v>175</v>
      </c>
      <c r="E26" s="9" t="n">
        <f aca="false">'Projected P&amp;L'!N21</f>
        <v>15000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customFormat="false" ht="15.75" hidden="false" customHeight="false" outlineLevel="0" collapsed="false">
      <c r="A27" s="2" t="s">
        <v>66</v>
      </c>
      <c r="B27" s="9" t="n">
        <f aca="false">'Startup Costs &amp; Funding'!C10</f>
        <v>9500</v>
      </c>
      <c r="C27" s="2"/>
      <c r="D27" s="2" t="s">
        <v>176</v>
      </c>
      <c r="E27" s="9" t="n">
        <f aca="false">SUM('Projected P&amp;L'!N22:N25)</f>
        <v>45600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customFormat="false" ht="15.75" hidden="false" customHeight="false" outlineLevel="0" collapsed="false">
      <c r="A28" s="2" t="s">
        <v>68</v>
      </c>
      <c r="B28" s="9" t="n">
        <f aca="false">'Startup Costs &amp; Funding'!C11</f>
        <v>12100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customFormat="false" ht="15.75" hidden="false" customHeight="false" outlineLevel="0" collapsed="false">
      <c r="A29" s="2" t="s">
        <v>70</v>
      </c>
      <c r="B29" s="9" t="n">
        <f aca="false">'Startup Costs &amp; Funding'!C12</f>
        <v>45000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customFormat="false" ht="15.75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customFormat="false" ht="15.75" hidden="false" customHeight="false" outlineLevel="0" collapsed="false">
      <c r="A31" s="3" t="s">
        <v>177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"/>
      <c r="O31" s="2"/>
      <c r="P31" s="2"/>
    </row>
    <row r="32" customFormat="false" ht="15.75" hidden="false" customHeight="false" outlineLevel="0" collapsed="false">
      <c r="A32" s="14"/>
      <c r="B32" s="14" t="s">
        <v>178</v>
      </c>
      <c r="C32" s="14" t="s">
        <v>179</v>
      </c>
      <c r="D32" s="14" t="s">
        <v>180</v>
      </c>
      <c r="E32" s="14" t="s">
        <v>181</v>
      </c>
      <c r="F32" s="14" t="s">
        <v>182</v>
      </c>
      <c r="G32" s="14" t="s">
        <v>183</v>
      </c>
      <c r="H32" s="14" t="s">
        <v>184</v>
      </c>
      <c r="I32" s="14" t="s">
        <v>185</v>
      </c>
      <c r="J32" s="14" t="s">
        <v>186</v>
      </c>
      <c r="K32" s="14" t="s">
        <v>187</v>
      </c>
      <c r="L32" s="14" t="s">
        <v>188</v>
      </c>
      <c r="M32" s="14" t="s">
        <v>189</v>
      </c>
      <c r="N32" s="2"/>
      <c r="O32" s="2"/>
      <c r="P32" s="2"/>
    </row>
    <row r="33" customFormat="false" ht="15.75" hidden="false" customHeight="false" outlineLevel="0" collapsed="false">
      <c r="A33" s="2" t="s">
        <v>190</v>
      </c>
      <c r="B33" s="11" t="n">
        <f aca="false">'Projected P&amp;L'!B37</f>
        <v>-9807.4</v>
      </c>
      <c r="C33" s="11" t="n">
        <f aca="false">'Projected P&amp;L'!C37</f>
        <v>-8306.85</v>
      </c>
      <c r="D33" s="11" t="n">
        <f aca="false">'Projected P&amp;L'!D37</f>
        <v>4089.6078125</v>
      </c>
      <c r="E33" s="11" t="n">
        <f aca="false">'Projected P&amp;L'!E37</f>
        <v>13337.4900125</v>
      </c>
      <c r="F33" s="11" t="n">
        <f aca="false">'Projected P&amp;L'!F37</f>
        <v>23861.252825</v>
      </c>
      <c r="G33" s="11" t="n">
        <f aca="false">'Projected P&amp;L'!G37</f>
        <v>32904.0135</v>
      </c>
      <c r="H33" s="11" t="n">
        <f aca="false">'Projected P&amp;L'!H37</f>
        <v>27697.4</v>
      </c>
      <c r="I33" s="11" t="n">
        <f aca="false">'Projected P&amp;L'!I37</f>
        <v>21885.285075</v>
      </c>
      <c r="J33" s="11" t="n">
        <f aca="false">'Projected P&amp;L'!J37</f>
        <v>17523.543</v>
      </c>
      <c r="K33" s="11" t="n">
        <f aca="false">'Projected P&amp;L'!K37</f>
        <v>25729.7104625</v>
      </c>
      <c r="L33" s="11" t="n">
        <f aca="false">'Projected P&amp;L'!L37</f>
        <v>30697.596825</v>
      </c>
      <c r="M33" s="11" t="n">
        <f aca="false">'Projected P&amp;L'!M37</f>
        <v>48869.69625</v>
      </c>
      <c r="N33" s="2"/>
      <c r="O33" s="2"/>
      <c r="P33" s="2"/>
    </row>
    <row r="34" customFormat="false" ht="15.75" hidden="false" customHeight="false" outlineLevel="0" collapsed="false">
      <c r="A34" s="2" t="s">
        <v>191</v>
      </c>
      <c r="B34" s="11" t="n">
        <f aca="false">'Projected P&amp;L'!B39</f>
        <v>-9807.4</v>
      </c>
      <c r="C34" s="11" t="n">
        <f aca="false">'Projected P&amp;L'!C39</f>
        <v>-18114.25</v>
      </c>
      <c r="D34" s="11" t="n">
        <f aca="false">'Projected P&amp;L'!D39</f>
        <v>-14024.6421875</v>
      </c>
      <c r="E34" s="11" t="n">
        <f aca="false">'Projected P&amp;L'!E39</f>
        <v>-687.152174999999</v>
      </c>
      <c r="F34" s="11" t="n">
        <f aca="false">'Projected P&amp;L'!F39</f>
        <v>23174.10065</v>
      </c>
      <c r="G34" s="11" t="n">
        <f aca="false">'Projected P&amp;L'!G39</f>
        <v>56078.11415</v>
      </c>
      <c r="H34" s="11" t="n">
        <f aca="false">'Projected P&amp;L'!H39</f>
        <v>83775.51415</v>
      </c>
      <c r="I34" s="11" t="n">
        <f aca="false">'Projected P&amp;L'!I39</f>
        <v>105660.799225</v>
      </c>
      <c r="J34" s="11" t="n">
        <f aca="false">'Projected P&amp;L'!J39</f>
        <v>123184.342225</v>
      </c>
      <c r="K34" s="11" t="n">
        <f aca="false">'Projected P&amp;L'!K39</f>
        <v>148914.0526875</v>
      </c>
      <c r="L34" s="11" t="n">
        <f aca="false">'Projected P&amp;L'!L39</f>
        <v>179611.6495125</v>
      </c>
      <c r="M34" s="11" t="n">
        <f aca="false">'Projected P&amp;L'!M39</f>
        <v>228481.3457625</v>
      </c>
      <c r="N34" s="2"/>
      <c r="O34" s="2"/>
      <c r="P34" s="2"/>
    </row>
    <row r="35" customFormat="false" ht="15.75" hidden="false" customHeight="false" outlineLevel="0" collapsed="false">
      <c r="A35" s="2" t="s">
        <v>192</v>
      </c>
      <c r="B35" s="54" t="n">
        <v>0</v>
      </c>
      <c r="C35" s="54" t="n">
        <v>0</v>
      </c>
      <c r="D35" s="54" t="n">
        <v>0</v>
      </c>
      <c r="E35" s="54" t="n">
        <v>0</v>
      </c>
      <c r="F35" s="54" t="n">
        <v>0</v>
      </c>
      <c r="G35" s="54" t="n">
        <v>0</v>
      </c>
      <c r="H35" s="54" t="n">
        <v>0</v>
      </c>
      <c r="I35" s="54" t="n">
        <v>0</v>
      </c>
      <c r="J35" s="54" t="n">
        <v>0</v>
      </c>
      <c r="K35" s="54" t="n">
        <v>0</v>
      </c>
      <c r="L35" s="54" t="n">
        <v>0</v>
      </c>
      <c r="M35" s="54" t="n">
        <v>0</v>
      </c>
      <c r="N35" s="2"/>
      <c r="O35" s="2"/>
      <c r="P35" s="2"/>
    </row>
    <row r="36" customFormat="false" ht="15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customFormat="false" ht="15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customFormat="false" ht="15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customFormat="false" ht="15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customFormat="false" ht="15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  <row r="41" customFormat="false" ht="15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customFormat="false" ht="15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</row>
    <row r="43" customFormat="false" ht="15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</row>
    <row r="44" customFormat="false" ht="15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</row>
    <row r="45" customFormat="false" ht="15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</row>
    <row r="46" customFormat="false" ht="15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</row>
    <row r="47" customFormat="false" ht="15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  <row r="48" customFormat="false" ht="15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</row>
    <row r="49" customFormat="false" ht="15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</row>
    <row r="50" customFormat="false" ht="15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LibreOffice/26.2.1.2$MacOSX_AARCH64 LibreOffice_project/8399f6259d8c87f40e7255cdb3c9b958f5e08948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2026-03-25T07:47:05Z</dcterms:created>
  <dc:creator>Bob Evers</dc:creator>
  <dc:description/>
  <dc:language>en-US</dc:language>
  <cp:lastModifiedBy>Bob Evers</cp:lastModifiedBy>
  <dcterms:modified xsi:type="dcterms:W3CDTF">2026-04-11T16:11:53Z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