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asks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P&amp;L" sheetId="4" state="visible" r:id="rId4"/>
    <sheet xmlns:r="http://schemas.openxmlformats.org/officeDocument/2006/relationships" name="Balance Sheet" sheetId="5" state="visible" r:id="rId5"/>
    <sheet xmlns:r="http://schemas.openxmlformats.org/officeDocument/2006/relationships" name="Cash Flow" sheetId="6" state="visible" r:id="rId6"/>
    <sheet xmlns:r="http://schemas.openxmlformats.org/officeDocument/2006/relationships" name="Summary" sheetId="7" state="visible" r:id="rId7"/>
    <sheet xmlns:r="http://schemas.openxmlformats.org/officeDocument/2006/relationships" name="Monthly Actuals" sheetId="8" state="visible" r:id="rId8"/>
    <sheet xmlns:r="http://schemas.openxmlformats.org/officeDocument/2006/relationships" name="Budget vs Actual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;(#,##0);&quot;–&quot;"/>
    <numFmt numFmtId="166" formatCode="#,##0.0;(#,##0.0);&quot;–&quot;"/>
  </numFmts>
  <fonts count="9">
    <font>
      <name val="Calibri"/>
      <family val="2"/>
      <color theme="1"/>
      <sz val="11"/>
      <scheme val="minor"/>
    </font>
    <font>
      <name val="Arial"/>
      <b val="1"/>
      <color rgb="0026251E"/>
      <sz val="14"/>
    </font>
    <font>
      <name val="Arial"/>
      <i val="1"/>
      <color rgb="00787771"/>
      <sz val="9"/>
    </font>
    <font>
      <name val="Arial"/>
      <color rgb="0026251E"/>
      <sz val="10"/>
    </font>
    <font>
      <name val="Arial"/>
      <b val="1"/>
      <color rgb="0026251E"/>
      <sz val="10"/>
    </font>
    <font>
      <name val="Arial"/>
      <b val="1"/>
      <color rgb="00D65835"/>
      <sz val="10"/>
    </font>
    <font>
      <name val="Arial"/>
      <color rgb="00787771"/>
      <sz val="10"/>
    </font>
    <font>
      <name val="Arial"/>
      <color rgb="00787771"/>
      <sz val="9"/>
    </font>
    <font>
      <name val="Arial"/>
      <color rgb="001F4E9A"/>
      <sz val="10"/>
    </font>
  </fonts>
  <fills count="3">
    <fill>
      <patternFill/>
    </fill>
    <fill>
      <patternFill patternType="gray125"/>
    </fill>
    <fill>
      <patternFill patternType="solid">
        <fgColor rgb="00F2F1EC"/>
      </patternFill>
    </fill>
  </fills>
  <borders count="2">
    <border>
      <left/>
      <right/>
      <top/>
      <bottom/>
      <diagonal/>
    </border>
    <border>
      <bottom style="thin">
        <color rgb="00DEDCD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/>
    </xf>
    <xf numFmtId="0" fontId="4" fillId="0" borderId="0" applyAlignment="1" pivotButton="0" quotePrefix="0" xfId="0">
      <alignment/>
    </xf>
    <xf numFmtId="0" fontId="5" fillId="0" borderId="0" applyAlignment="1" pivotButton="0" quotePrefix="0" xfId="0">
      <alignment/>
    </xf>
    <xf numFmtId="0" fontId="4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right" vertical="center"/>
    </xf>
    <xf numFmtId="0" fontId="3" fillId="0" borderId="0" pivotButton="0" quotePrefix="0" xfId="0"/>
    <xf numFmtId="0" fontId="7" fillId="0" borderId="0" pivotButton="0" quotePrefix="0" xfId="0"/>
    <xf numFmtId="164" fontId="8" fillId="0" borderId="0" applyAlignment="1" pivotButton="0" quotePrefix="0" xfId="0">
      <alignment horizontal="right"/>
    </xf>
    <xf numFmtId="1" fontId="8" fillId="0" borderId="0" applyAlignment="1" pivotButton="0" quotePrefix="0" xfId="0">
      <alignment horizontal="right"/>
    </xf>
    <xf numFmtId="165" fontId="8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0" fontId="4" fillId="0" borderId="0" pivotButton="0" quotePrefix="0" xfId="0"/>
    <xf numFmtId="165" fontId="4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6" fontId="4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showGridLines="0"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Claude for Excel test workbook: Halden Fittings three-statement model</t>
        </is>
      </c>
    </row>
    <row r="2">
      <c r="A2" s="2" t="inlineStr">
        <is>
          <t>USD thousands · Illustrative example · Fictional company and sample data</t>
        </is>
      </c>
    </row>
    <row r="4">
      <c r="A4" s="3" t="inlineStr">
        <is>
          <t>What this is: a small, deliberately messy model with ten tasks you can run in Claude for Excel (or any Excel AI tool) and grade.</t>
        </is>
      </c>
    </row>
    <row r="5">
      <c r="A5" s="3" t="inlineStr">
        <is>
          <t>Company: Halden Fittings, a fictional maker of industrial valves. Two actual years (FY2024A, FY2025A) and three forecast years (FY2026E–FY2028E).</t>
        </is>
      </c>
    </row>
    <row r="6">
      <c r="A6" s="3" t="inlineStr">
        <is>
          <t>Blue numbers are inputs or actuals. Black numbers are formulas. Every forecast cell is a live formula except where a task says otherwise.</t>
        </is>
      </c>
    </row>
    <row r="7">
      <c r="A7" s="3" t="inlineStr"/>
    </row>
    <row r="8">
      <c r="A8" s="4" t="inlineStr">
        <is>
          <t>How to run the test</t>
        </is>
      </c>
    </row>
    <row r="9">
      <c r="A9" s="5" t="inlineStr">
        <is>
          <t>1. Save a copy of this file and work on the copy. The answers are not in this workbook: they are in the separate answer key file, so keep that file away from the add-in.</t>
        </is>
      </c>
    </row>
    <row r="10">
      <c r="A10" s="3" t="inlineStr">
        <is>
          <t>2. Open the copy in Excel on the web, Windows (Microsoft 365) or Mac, and open the Claude add-in from the Home tab (Windows) or Tools &gt; Add-ins (Mac).</t>
        </is>
      </c>
    </row>
    <row r="11">
      <c r="A11" s="3" t="inlineStr">
        <is>
          <t>3. Paste the prompts from the Tasks sheet one at a time, in order. Start a new conversation for each task if you want independent results.</t>
        </is>
      </c>
    </row>
    <row r="12">
      <c r="A12" s="3" t="inlineStr">
        <is>
          <t>4. Grade each answer against claude-for-excel-answer-key.xlsx. Note whether it found the issue, cited the right cells, and changed only what you asked.</t>
        </is>
      </c>
    </row>
    <row r="13">
      <c r="A13" s="3" t="inlineStr"/>
    </row>
    <row r="14">
      <c r="A14" s="4" t="inlineStr">
        <is>
          <t>Sheets</t>
        </is>
      </c>
    </row>
    <row r="15">
      <c r="A15" s="3" t="inlineStr">
        <is>
          <t>Tasks: ten prompts to paste, with what a good answer contains.</t>
        </is>
      </c>
    </row>
    <row r="16">
      <c r="A16" s="3" t="inlineStr">
        <is>
          <t>Inputs: forecast assumptions. P&amp;L, Balance Sheet, Cash Flow: the linked three statements.</t>
        </is>
      </c>
    </row>
    <row r="17">
      <c r="A17" s="3" t="inlineStr">
        <is>
          <t>Summary: a KPI block that feeds a board slide. Monthly Actuals: FY2025 revenue by month and region, plus quarterly ledger totals.</t>
        </is>
      </c>
    </row>
    <row r="18">
      <c r="A18" s="3" t="inlineStr">
        <is>
          <t>Budget vs Actual: FY2025 revenue by product, units and price. Expected results for grading: claude-for-excel-answer-key.xlsx (separate download).</t>
        </is>
      </c>
    </row>
    <row r="19">
      <c r="A19" s="3" t="inlineStr"/>
    </row>
    <row r="20">
      <c r="A20" s="3" t="inlineStr">
        <is>
          <t>Built by Deckary for the guide at deckary.com/blog/claude-for-excel. Free to use and share.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80" customWidth="1" min="3" max="3"/>
    <col width="52" customWidth="1" min="4" max="4"/>
  </cols>
  <sheetData>
    <row r="1">
      <c r="A1" s="1" t="inlineStr">
        <is>
          <t>Tasks: paste these prompts into Claude for Excel, one at a time</t>
        </is>
      </c>
    </row>
    <row r="2">
      <c r="A2" s="2" t="inlineStr">
        <is>
          <t>Grade with the separate answer key file. Illustrative example · Fictional company and sample data</t>
        </is>
      </c>
    </row>
    <row r="4">
      <c r="A4" s="6" t="inlineStr">
        <is>
          <t>#</t>
        </is>
      </c>
      <c r="B4" s="6" t="inlineStr">
        <is>
          <t>Task</t>
        </is>
      </c>
      <c r="C4" s="6" t="inlineStr">
        <is>
          <t>Prompt to paste</t>
        </is>
      </c>
      <c r="D4" s="6" t="inlineStr">
        <is>
          <t>What to grade</t>
        </is>
      </c>
    </row>
    <row r="5" ht="48" customHeight="1">
      <c r="A5" s="7" t="n">
        <v>1</v>
      </c>
      <c r="B5" s="7" t="inlineStr">
        <is>
          <t>Find the hard-coded number</t>
        </is>
      </c>
      <c r="C5" s="8" t="inlineStr">
        <is>
          <t>Check the forecast columns (FY2026E–FY2028E) on the P&amp;L for any cell that holds a typed value where a formula should be. List each one with its cell address, the value, and what the formula should be.</t>
        </is>
      </c>
      <c r="D5" s="9" t="inlineStr">
        <is>
          <t>Cell address, typed value and the formula it should hold. No edits unless you ask.</t>
        </is>
      </c>
    </row>
    <row r="6" ht="48" customHeight="1">
      <c r="A6" s="7" t="n">
        <v>2</v>
      </c>
      <c r="B6" s="7" t="inlineStr">
        <is>
          <t>Fix a #REF! error</t>
        </is>
      </c>
      <c r="C6" s="8" t="inlineStr">
        <is>
          <t>Summary!E10 shows #REF!. Trace the cause, tell me what the formula was meant to calculate, and fix it so it matches the other years in that row.</t>
        </is>
      </c>
      <c r="D6" s="9" t="inlineStr">
        <is>
          <t>Names what the formula was meant to calculate and rewrites it to match the rest of the row.</t>
        </is>
      </c>
    </row>
    <row r="7" ht="48" customHeight="1">
      <c r="A7" s="7" t="n">
        <v>3</v>
      </c>
      <c r="B7" s="7" t="inlineStr">
        <is>
          <t>Find why the balance sheet does not balance</t>
        </is>
      </c>
      <c r="C7" s="8" t="inlineStr">
        <is>
          <t>The balance check on the Balance Sheet (row 16) is not zero from FY2027E. Find the root cause, cite the cells, and explain the fix before changing anything.</t>
        </is>
      </c>
      <c r="D7" s="9" t="inlineStr">
        <is>
          <t>One root cause with cell references, and the fix explained before anything changes.</t>
        </is>
      </c>
    </row>
    <row r="8" ht="48" customHeight="1">
      <c r="A8" s="7" t="n">
        <v>4</v>
      </c>
      <c r="B8" s="7" t="inlineStr">
        <is>
          <t>Reconcile two tabs</t>
        </is>
      </c>
      <c r="C8" s="8" t="inlineStr">
        <is>
          <t>FY2025A revenue on the P&amp;L does not agree with the Monthly Actuals total. Reconcile the two, quantify the difference, and identify the most likely cell at fault using the quarterly ledger totals.</t>
        </is>
      </c>
      <c r="D8" s="9" t="inlineStr">
        <is>
          <t>The size of the difference, where it sits by region and quarter, and the single most likely cell.</t>
        </is>
      </c>
    </row>
    <row r="9" ht="48" customHeight="1">
      <c r="A9" s="7" t="n">
        <v>5</v>
      </c>
      <c r="B9" s="7" t="inlineStr">
        <is>
          <t>Spot a constant buried in a formula</t>
        </is>
      </c>
      <c r="C9" s="8" t="inlineStr">
        <is>
          <t>Do any forecast formulas use a typed constant instead of a cell on the Inputs sheet? List them and quantify the effect on FY2028E net income.</t>
        </is>
      </c>
      <c r="D9" s="9" t="inlineStr">
        <is>
          <t>Every buried constant with its cell range, the Inputs cell it should use, and the effect in $000.</t>
        </is>
      </c>
    </row>
    <row r="10" ht="48" customHeight="1">
      <c r="A10" s="7" t="n">
        <v>6</v>
      </c>
      <c r="B10" s="7" t="inlineStr">
        <is>
          <t>Explain a variance</t>
        </is>
      </c>
      <c r="C10" s="8" t="inlineStr">
        <is>
          <t>Explain the FY2025 revenue variance against budget on the Budget vs Actual sheet. Split it into volume and price effects by product and write two sentences a CFO could read.</t>
        </is>
      </c>
      <c r="D10" s="9" t="inlineStr">
        <is>
          <t>Volume and price effects by product that add up to the total variance, plus two plain sentences.</t>
        </is>
      </c>
    </row>
    <row r="11" ht="48" customHeight="1">
      <c r="A11" s="7" t="n">
        <v>7</v>
      </c>
      <c r="B11" s="7" t="inlineStr">
        <is>
          <t>Build a sensitivity table</t>
        </is>
      </c>
      <c r="C11" s="8" t="inlineStr">
        <is>
          <t>On a new sheet, build a 5x5 sensitivity of FY2028E EBITDA to revenue growth (4% to 8%, applied to all forecast years) and gross margin (39% to 43%). Use formulas, not Excel's Data Table feature.</t>
        </is>
      </c>
      <c r="D11" s="9" t="inlineStr">
        <is>
          <t>A 5x5 formula grid whose base case ties to the P&amp;L; no Data Table, no pasted values.</t>
        </is>
      </c>
    </row>
    <row r="12" ht="48" customHeight="1">
      <c r="A12" s="7" t="n">
        <v>8</v>
      </c>
      <c r="B12" s="7" t="inlineStr">
        <is>
          <t>Run a scenario without breaking formulas</t>
        </is>
      </c>
      <c r="C12" s="8" t="inlineStr">
        <is>
          <t>Change revenue growth to 4% for FY2026E–FY2028E on the Inputs sheet. Report FY2028E revenue and EBITDA before and after, and confirm the P&amp;L forecast cells are still formulas.</t>
        </is>
      </c>
      <c r="D12" s="9" t="inlineStr">
        <is>
          <t>Only the Inputs cells change; before and after numbers; P&amp;L forecast cells still formulas.</t>
        </is>
      </c>
    </row>
    <row r="13" ht="48" customHeight="1">
      <c r="A13" s="7" t="n">
        <v>9</v>
      </c>
      <c r="B13" s="7" t="inlineStr">
        <is>
          <t>Explain how a number is built</t>
        </is>
      </c>
      <c r="C13" s="8" t="inlineStr">
        <is>
          <t>Walk me through how FY2028E closing cash on the Balance Sheet is calculated, with clickable cell references, and flag anything that looks wrong along the way.</t>
        </is>
      </c>
      <c r="D13" s="9" t="inlineStr">
        <is>
          <t>A step-by-step chain of clickable cell references, and any issue it passes along the way.</t>
        </is>
      </c>
    </row>
    <row r="14" ht="48" customHeight="1">
      <c r="A14" s="7" t="n">
        <v>10</v>
      </c>
      <c r="B14" s="7" t="inlineStr">
        <is>
          <t>Prepare a slide-ready table</t>
        </is>
      </c>
      <c r="C14" s="8" t="inlineStr">
        <is>
          <t>Create a new sheet called Board KPIs with revenue, revenue growth, EBITDA, EBITDA margin, net income and closing cash for FY2024A–FY2028E, linked by formula to the model, formatted for a board slide.</t>
        </is>
      </c>
      <c r="D14" s="9" t="inlineStr">
        <is>
          <t>A new sheet linked by formula to the model, consistent formats, nothing pasted as values.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1" t="inlineStr">
        <is>
          <t>Inputs: forecast assumptions</t>
        </is>
      </c>
    </row>
    <row r="2">
      <c r="A2" s="2" t="inlineStr">
        <is>
          <t>USD thousands · Illustrative example · Fictional company and sample data</t>
        </is>
      </c>
    </row>
    <row r="4">
      <c r="A4" s="6" t="inlineStr">
        <is>
          <t>Assumption</t>
        </is>
      </c>
      <c r="B4" s="10" t="inlineStr">
        <is>
          <t>Unit</t>
        </is>
      </c>
      <c r="C4" s="10" t="inlineStr">
        <is>
          <t>FY2024A</t>
        </is>
      </c>
      <c r="D4" s="10" t="inlineStr">
        <is>
          <t>FY2025A</t>
        </is>
      </c>
      <c r="E4" s="10" t="inlineStr">
        <is>
          <t>FY2026E</t>
        </is>
      </c>
      <c r="F4" s="10" t="inlineStr">
        <is>
          <t>FY2027E</t>
        </is>
      </c>
      <c r="G4" s="10" t="inlineStr">
        <is>
          <t>FY2028E</t>
        </is>
      </c>
    </row>
    <row r="5">
      <c r="A5" s="11" t="inlineStr">
        <is>
          <t>Revenue growth</t>
        </is>
      </c>
      <c r="B5" s="12" t="inlineStr">
        <is>
          <t>% y/y</t>
        </is>
      </c>
      <c r="E5" s="13" t="n">
        <v>0.06</v>
      </c>
      <c r="F5" s="13" t="n">
        <v>0.06</v>
      </c>
      <c r="G5" s="13" t="n">
        <v>0.06</v>
      </c>
    </row>
    <row r="6">
      <c r="A6" s="11" t="inlineStr">
        <is>
          <t>Gross margin</t>
        </is>
      </c>
      <c r="B6" s="12" t="inlineStr">
        <is>
          <t>% revenue</t>
        </is>
      </c>
      <c r="E6" s="13" t="n">
        <v>0.41</v>
      </c>
      <c r="F6" s="13" t="n">
        <v>0.41</v>
      </c>
      <c r="G6" s="13" t="n">
        <v>0.41</v>
      </c>
    </row>
    <row r="7">
      <c r="A7" s="11" t="inlineStr">
        <is>
          <t>Operating expenses</t>
        </is>
      </c>
      <c r="B7" s="12" t="inlineStr">
        <is>
          <t>% revenue</t>
        </is>
      </c>
      <c r="E7" s="13" t="n">
        <v>0.22</v>
      </c>
      <c r="F7" s="13" t="n">
        <v>0.22</v>
      </c>
      <c r="G7" s="13" t="n">
        <v>0.22</v>
      </c>
    </row>
    <row r="8">
      <c r="A8" s="11" t="inlineStr">
        <is>
          <t>Depreciation and amortisation</t>
        </is>
      </c>
      <c r="B8" s="12" t="inlineStr">
        <is>
          <t>% revenue</t>
        </is>
      </c>
      <c r="E8" s="13" t="n">
        <v>0.035</v>
      </c>
      <c r="F8" s="13" t="n">
        <v>0.035</v>
      </c>
      <c r="G8" s="13" t="n">
        <v>0.035</v>
      </c>
    </row>
    <row r="9">
      <c r="A9" s="11" t="inlineStr">
        <is>
          <t>Capital expenditure</t>
        </is>
      </c>
      <c r="B9" s="12" t="inlineStr">
        <is>
          <t>% revenue</t>
        </is>
      </c>
      <c r="E9" s="13" t="n">
        <v>0.04</v>
      </c>
      <c r="F9" s="13" t="n">
        <v>0.04</v>
      </c>
      <c r="G9" s="13" t="n">
        <v>0.04</v>
      </c>
    </row>
    <row r="10">
      <c r="A10" s="11" t="inlineStr">
        <is>
          <t>Interest rate on opening debt</t>
        </is>
      </c>
      <c r="B10" s="12" t="inlineStr">
        <is>
          <t>%</t>
        </is>
      </c>
      <c r="E10" s="13" t="n">
        <v>0.06</v>
      </c>
      <c r="F10" s="13" t="n">
        <v>0.06</v>
      </c>
      <c r="G10" s="13" t="n">
        <v>0.06</v>
      </c>
    </row>
    <row r="11">
      <c r="A11" s="11" t="inlineStr">
        <is>
          <t>Tax rate</t>
        </is>
      </c>
      <c r="B11" s="12" t="inlineStr">
        <is>
          <t>% of PBT</t>
        </is>
      </c>
      <c r="E11" s="13" t="n">
        <v>0.24</v>
      </c>
      <c r="F11" s="13" t="n">
        <v>0.24</v>
      </c>
      <c r="G11" s="13" t="n">
        <v>0.24</v>
      </c>
    </row>
    <row r="12">
      <c r="A12" s="11" t="inlineStr">
        <is>
          <t>Receivable days (DSO)</t>
        </is>
      </c>
      <c r="B12" s="12" t="inlineStr">
        <is>
          <t>days</t>
        </is>
      </c>
      <c r="E12" s="14" t="n">
        <v>55</v>
      </c>
      <c r="F12" s="14" t="n">
        <v>55</v>
      </c>
      <c r="G12" s="14" t="n">
        <v>55</v>
      </c>
    </row>
    <row r="13">
      <c r="A13" s="11" t="inlineStr">
        <is>
          <t>Inventory days (DIO)</t>
        </is>
      </c>
      <c r="B13" s="12" t="inlineStr">
        <is>
          <t>days</t>
        </is>
      </c>
      <c r="E13" s="14" t="n">
        <v>70</v>
      </c>
      <c r="F13" s="14" t="n">
        <v>70</v>
      </c>
      <c r="G13" s="14" t="n">
        <v>70</v>
      </c>
    </row>
    <row r="14">
      <c r="A14" s="11" t="inlineStr">
        <is>
          <t>Payable days (DPO)</t>
        </is>
      </c>
      <c r="B14" s="12" t="inlineStr">
        <is>
          <t>days</t>
        </is>
      </c>
      <c r="E14" s="14" t="n">
        <v>45</v>
      </c>
      <c r="F14" s="14" t="n">
        <v>45</v>
      </c>
      <c r="G14" s="14" t="n">
        <v>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8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1" t="inlineStr">
        <is>
          <t>P&amp;L: Halden Fittings</t>
        </is>
      </c>
    </row>
    <row r="2">
      <c r="A2" s="2" t="inlineStr">
        <is>
          <t>USD thousands · Illustrative example · Fictional company and sample data</t>
        </is>
      </c>
    </row>
    <row r="4">
      <c r="A4" s="6" t="inlineStr">
        <is>
          <t>Line item</t>
        </is>
      </c>
      <c r="B4" s="10" t="inlineStr">
        <is>
          <t>Unit</t>
        </is>
      </c>
      <c r="C4" s="10" t="inlineStr">
        <is>
          <t>FY2024A</t>
        </is>
      </c>
      <c r="D4" s="10" t="inlineStr">
        <is>
          <t>FY2025A</t>
        </is>
      </c>
      <c r="E4" s="10" t="inlineStr">
        <is>
          <t>FY2026E</t>
        </is>
      </c>
      <c r="F4" s="10" t="inlineStr">
        <is>
          <t>FY2027E</t>
        </is>
      </c>
      <c r="G4" s="10" t="inlineStr">
        <is>
          <t>FY2028E</t>
        </is>
      </c>
    </row>
    <row r="5">
      <c r="A5" s="11" t="inlineStr">
        <is>
          <t>Revenue</t>
        </is>
      </c>
      <c r="B5" s="12" t="inlineStr">
        <is>
          <t>$000</t>
        </is>
      </c>
      <c r="C5" s="15" t="n">
        <v>42000</v>
      </c>
      <c r="D5" s="15" t="n">
        <v>45780</v>
      </c>
      <c r="E5" s="16">
        <f>D5*(1+Inputs!E5)</f>
        <v>48526.8</v>
      </c>
      <c r="F5" s="16">
        <f>E5*(1+Inputs!F5)</f>
        <v>51438.408</v>
      </c>
      <c r="G5" s="16">
        <f>F5*(1+Inputs!G5)</f>
        <v>54524.71248000001</v>
      </c>
    </row>
    <row r="6">
      <c r="A6" s="11" t="inlineStr">
        <is>
          <t>Cost of goods sold</t>
        </is>
      </c>
      <c r="B6" s="12" t="inlineStr">
        <is>
          <t>$000</t>
        </is>
      </c>
      <c r="C6" s="15" t="n">
        <v>-25200</v>
      </c>
      <c r="D6" s="15" t="n">
        <v>-27010</v>
      </c>
      <c r="E6" s="16">
        <f>-E5*(1-Inputs!E6)</f>
        <v>-28630.812000000005</v>
      </c>
      <c r="F6" s="16">
        <f>-F5*(1-Inputs!F6)</f>
        <v>-30348.660720000007</v>
      </c>
      <c r="G6" s="16">
        <f>-G5*(1-Inputs!G6)</f>
        <v>-32169.58036320001</v>
      </c>
    </row>
    <row r="7">
      <c r="A7" s="17" t="inlineStr">
        <is>
          <t>Gross profit</t>
        </is>
      </c>
      <c r="B7" s="12" t="inlineStr">
        <is>
          <t>$000</t>
        </is>
      </c>
      <c r="C7" s="18">
        <f>C5+C6</f>
        <v>16800.0</v>
      </c>
      <c r="D7" s="18">
        <f>D5+D6</f>
        <v>18770.0</v>
      </c>
      <c r="E7" s="18">
        <f>E5+E6</f>
        <v>19895.987999999998</v>
      </c>
      <c r="F7" s="18">
        <f>F5+F6</f>
        <v>21089.747279999996</v>
      </c>
      <c r="G7" s="18">
        <f>G5+G6</f>
        <v>22355.1321168</v>
      </c>
    </row>
    <row r="8">
      <c r="A8" s="11" t="inlineStr">
        <is>
          <t>Operating expenses</t>
        </is>
      </c>
      <c r="B8" s="12" t="inlineStr">
        <is>
          <t>$000</t>
        </is>
      </c>
      <c r="C8" s="15" t="n">
        <v>-9660</v>
      </c>
      <c r="D8" s="15" t="n">
        <v>-10300</v>
      </c>
      <c r="E8" s="16">
        <f>-E5*Inputs!E7</f>
        <v>-10675.896</v>
      </c>
      <c r="F8" s="16" t="n">
        <v>-11200</v>
      </c>
      <c r="G8" s="16">
        <f>-G5*Inputs!G7</f>
        <v>-11995.436745600002</v>
      </c>
    </row>
    <row r="9">
      <c r="A9" s="17" t="inlineStr">
        <is>
          <t>EBITDA</t>
        </is>
      </c>
      <c r="B9" s="12" t="inlineStr">
        <is>
          <t>$000</t>
        </is>
      </c>
      <c r="C9" s="18">
        <f>C7+C8</f>
        <v>7140.0</v>
      </c>
      <c r="D9" s="18">
        <f>D7+D8</f>
        <v>8470.0</v>
      </c>
      <c r="E9" s="18">
        <f>E7+E8</f>
        <v>9220.091999999997</v>
      </c>
      <c r="F9" s="18">
        <f>F7+F8</f>
        <v>9889.747279999996</v>
      </c>
      <c r="G9" s="18">
        <f>G7+G8</f>
        <v>10359.695371199998</v>
      </c>
    </row>
    <row r="10">
      <c r="A10" s="11" t="inlineStr">
        <is>
          <t>Depreciation and amortisation</t>
        </is>
      </c>
      <c r="B10" s="12" t="inlineStr">
        <is>
          <t>$000</t>
        </is>
      </c>
      <c r="C10" s="15" t="n">
        <v>-1400</v>
      </c>
      <c r="D10" s="15" t="n">
        <v>-1500</v>
      </c>
      <c r="E10" s="16">
        <f>-E5*Inputs!E8</f>
        <v>-1698.4380000000003</v>
      </c>
      <c r="F10" s="16">
        <f>-F5*Inputs!F8</f>
        <v>-1800.3442800000003</v>
      </c>
      <c r="G10" s="16">
        <f>-G5*Inputs!G8</f>
        <v>-1908.3649368000006</v>
      </c>
    </row>
    <row r="11">
      <c r="A11" s="17" t="inlineStr">
        <is>
          <t>EBIT</t>
        </is>
      </c>
      <c r="B11" s="12" t="inlineStr">
        <is>
          <t>$000</t>
        </is>
      </c>
      <c r="C11" s="18">
        <f>C9+C10</f>
        <v>5740.0</v>
      </c>
      <c r="D11" s="18">
        <f>D9+D10</f>
        <v>6970.0</v>
      </c>
      <c r="E11" s="18">
        <f>E9+E10</f>
        <v>7521.653999999997</v>
      </c>
      <c r="F11" s="18">
        <f>F9+F10</f>
        <v>8089.402999999996</v>
      </c>
      <c r="G11" s="18">
        <f>G9+G10</f>
        <v>8451.330434399997</v>
      </c>
    </row>
    <row r="12">
      <c r="A12" s="11" t="inlineStr">
        <is>
          <t>Interest expense</t>
        </is>
      </c>
      <c r="B12" s="12" t="inlineStr">
        <is>
          <t>$000</t>
        </is>
      </c>
      <c r="C12" s="15" t="n">
        <v>-500</v>
      </c>
      <c r="D12" s="15" t="n">
        <v>-480</v>
      </c>
      <c r="E12" s="16">
        <f>-'Balance Sheet'!D12*Inputs!E10</f>
        <v>-480.0</v>
      </c>
      <c r="F12" s="16">
        <f>-'Balance Sheet'!E12*Inputs!F10</f>
        <v>-480.0</v>
      </c>
      <c r="G12" s="16">
        <f>-'Balance Sheet'!F12*Inputs!G10</f>
        <v>-480.0</v>
      </c>
    </row>
    <row r="13">
      <c r="A13" s="17" t="inlineStr">
        <is>
          <t>Profit before tax</t>
        </is>
      </c>
      <c r="B13" s="12" t="inlineStr">
        <is>
          <t>$000</t>
        </is>
      </c>
      <c r="C13" s="18">
        <f>C11+C12</f>
        <v>5240.0</v>
      </c>
      <c r="D13" s="18">
        <f>D11+D12</f>
        <v>6490.0</v>
      </c>
      <c r="E13" s="18">
        <f>E11+E12</f>
        <v>7041.653999999997</v>
      </c>
      <c r="F13" s="18">
        <f>F11+F12</f>
        <v>7609.402999999996</v>
      </c>
      <c r="G13" s="18">
        <f>G11+G12</f>
        <v>7971.330434399997</v>
      </c>
    </row>
    <row r="14">
      <c r="A14" s="11" t="inlineStr">
        <is>
          <t>Tax</t>
        </is>
      </c>
      <c r="B14" s="12" t="inlineStr">
        <is>
          <t>$000</t>
        </is>
      </c>
      <c r="C14" s="15" t="n">
        <v>-1258</v>
      </c>
      <c r="D14" s="15" t="n">
        <v>-1558</v>
      </c>
      <c r="E14" s="16">
        <f>-E13*0.25</f>
        <v>-1760.4134999999992</v>
      </c>
      <c r="F14" s="16">
        <f>-F13*0.25</f>
        <v>-1902.350749999999</v>
      </c>
      <c r="G14" s="16">
        <f>-G13*0.25</f>
        <v>-1992.8326085999993</v>
      </c>
    </row>
    <row r="15">
      <c r="A15" s="17" t="inlineStr">
        <is>
          <t>Net income</t>
        </is>
      </c>
      <c r="B15" s="12" t="inlineStr">
        <is>
          <t>$000</t>
        </is>
      </c>
      <c r="C15" s="18">
        <f>C13+C14</f>
        <v>3982.0</v>
      </c>
      <c r="D15" s="18">
        <f>D13+D14</f>
        <v>4932.0</v>
      </c>
      <c r="E15" s="18">
        <f>E13+E14</f>
        <v>5281.240499999998</v>
      </c>
      <c r="F15" s="18">
        <f>F13+F14</f>
        <v>5707.052249999997</v>
      </c>
      <c r="G15" s="18">
        <f>G13+G14</f>
        <v>5978.497825799997</v>
      </c>
    </row>
    <row r="17">
      <c r="A17" s="11" t="inlineStr">
        <is>
          <t>Gross margin</t>
        </is>
      </c>
      <c r="B17" s="12" t="inlineStr">
        <is>
          <t xml:space="preserve">% </t>
        </is>
      </c>
      <c r="C17" s="19">
        <f>C7/C5</f>
        <v>0.4</v>
      </c>
      <c r="D17" s="19">
        <f>D7/D5</f>
        <v>0.41000436871996504</v>
      </c>
      <c r="E17" s="19">
        <f>E7/E5</f>
        <v>0.4099999999999999</v>
      </c>
      <c r="F17" s="19">
        <f>F7/F5</f>
        <v>0.4099999999999999</v>
      </c>
      <c r="G17" s="19">
        <f>G7/G5</f>
        <v>0.4099999999999999</v>
      </c>
    </row>
    <row r="18">
      <c r="A18" s="11" t="inlineStr">
        <is>
          <t>EBITDA margin</t>
        </is>
      </c>
      <c r="B18" s="12" t="inlineStr">
        <is>
          <t xml:space="preserve">% </t>
        </is>
      </c>
      <c r="C18" s="19">
        <f>C9/C5</f>
        <v>0.17</v>
      </c>
      <c r="D18" s="19">
        <f>D9/D5</f>
        <v>0.18501529051987767</v>
      </c>
      <c r="E18" s="19">
        <f>E9/E5</f>
        <v>0.18999999999999992</v>
      </c>
      <c r="F18" s="19">
        <f>F9/F5</f>
        <v>0.19226386788642438</v>
      </c>
      <c r="G18" s="19">
        <f>G9/G5</f>
        <v>0.18999999999999992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8" customWidth="1" min="2" max="2"/>
    <col width="4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1" t="inlineStr">
        <is>
          <t>Balance Sheet: Halden Fittings</t>
        </is>
      </c>
    </row>
    <row r="2">
      <c r="A2" s="2" t="inlineStr">
        <is>
          <t>USD thousands · Illustrative example · Fictional company and sample data</t>
        </is>
      </c>
    </row>
    <row r="4">
      <c r="A4" s="6" t="inlineStr">
        <is>
          <t>Line item</t>
        </is>
      </c>
      <c r="B4" s="10" t="inlineStr">
        <is>
          <t>Unit</t>
        </is>
      </c>
      <c r="C4" s="10" t="inlineStr"/>
      <c r="D4" s="10" t="inlineStr">
        <is>
          <t>FY2025A</t>
        </is>
      </c>
      <c r="E4" s="10" t="inlineStr">
        <is>
          <t>FY2026E</t>
        </is>
      </c>
      <c r="F4" s="10" t="inlineStr">
        <is>
          <t>FY2027E</t>
        </is>
      </c>
      <c r="G4" s="10" t="inlineStr">
        <is>
          <t>FY2028E</t>
        </is>
      </c>
    </row>
    <row r="5">
      <c r="A5" s="11" t="inlineStr">
        <is>
          <t>Cash</t>
        </is>
      </c>
      <c r="B5" s="12" t="inlineStr">
        <is>
          <t>$000</t>
        </is>
      </c>
      <c r="D5" s="15" t="n">
        <v>4250</v>
      </c>
      <c r="E5" s="16">
        <f>'Cash Flow'!E16</f>
        <v>8765.334445205477</v>
      </c>
      <c r="F5" s="16">
        <f>'Cash Flow'!F16</f>
        <v>13915.990371917804</v>
      </c>
      <c r="G5" s="16">
        <f>'Cash Flow'!G16</f>
        <v>19032.084532632867</v>
      </c>
    </row>
    <row r="6">
      <c r="A6" s="11" t="inlineStr">
        <is>
          <t>Receivables</t>
        </is>
      </c>
      <c r="B6" s="12" t="inlineStr">
        <is>
          <t>$000</t>
        </is>
      </c>
      <c r="D6" s="15" t="n">
        <v>6900</v>
      </c>
      <c r="E6" s="16">
        <f>'P&amp;L'!E5*Inputs!E12/365</f>
        <v>7312.257534246575</v>
      </c>
      <c r="F6" s="16">
        <f>'P&amp;L'!F5*Inputs!F12/365</f>
        <v>7750.9929863013695</v>
      </c>
      <c r="G6" s="16">
        <f>'P&amp;L'!G5*Inputs!G12/365</f>
        <v>8216.052565479453</v>
      </c>
    </row>
    <row r="7">
      <c r="A7" s="11" t="inlineStr">
        <is>
          <t>Inventory</t>
        </is>
      </c>
      <c r="B7" s="12" t="inlineStr">
        <is>
          <t>$000</t>
        </is>
      </c>
      <c r="D7" s="15" t="n">
        <v>5180</v>
      </c>
      <c r="E7" s="16">
        <f>-'P&amp;L'!E6*Inputs!E13/365</f>
        <v>5490.840657534248</v>
      </c>
      <c r="F7" s="16">
        <f>-'P&amp;L'!F6*Inputs!F13/365</f>
        <v>5820.291096986303</v>
      </c>
      <c r="G7" s="16">
        <f>-'P&amp;L'!G6*Inputs!G13/365</f>
        <v>6169.508562805482</v>
      </c>
    </row>
    <row r="8">
      <c r="A8" s="11" t="inlineStr">
        <is>
          <t>Property, plant and equipment</t>
        </is>
      </c>
      <c r="B8" s="12" t="inlineStr">
        <is>
          <t>$000</t>
        </is>
      </c>
      <c r="D8" s="15" t="n">
        <v>12400</v>
      </c>
      <c r="E8" s="16">
        <f>D8-'Cash Flow'!E11+'P&amp;L'!E10</f>
        <v>12642.634</v>
      </c>
      <c r="F8" s="16">
        <f>E8-'Cash Flow'!F11+'P&amp;L'!F10</f>
        <v>12899.82604</v>
      </c>
      <c r="G8" s="16">
        <f>F8-'Cash Flow'!G11+'P&amp;L'!G10</f>
        <v>13172.4496024</v>
      </c>
    </row>
    <row r="9">
      <c r="A9" s="17" t="inlineStr">
        <is>
          <t>Total assets</t>
        </is>
      </c>
      <c r="B9" s="12" t="inlineStr">
        <is>
          <t>$000</t>
        </is>
      </c>
      <c r="D9" s="18">
        <f>SUM(D5:D8)</f>
        <v>28730.0</v>
      </c>
      <c r="E9" s="18">
        <f>SUM(E5:E8)</f>
        <v>34211.0666369863</v>
      </c>
      <c r="F9" s="18">
        <f>SUM(F5:F8)</f>
        <v>40387.10049520548</v>
      </c>
      <c r="G9" s="18">
        <f>SUM(G5:G8)</f>
        <v>46590.0952633178</v>
      </c>
    </row>
    <row r="11">
      <c r="A11" s="11" t="inlineStr">
        <is>
          <t>Payables</t>
        </is>
      </c>
      <c r="B11" s="12" t="inlineStr">
        <is>
          <t>$000</t>
        </is>
      </c>
      <c r="D11" s="15" t="n">
        <v>3330</v>
      </c>
      <c r="E11" s="16">
        <f>-'P&amp;L'!E6*Inputs!E14/365</f>
        <v>3529.826136986302</v>
      </c>
      <c r="F11" s="16">
        <f>-'P&amp;L'!F6*Inputs!F14/365</f>
        <v>3741.6157052054805</v>
      </c>
      <c r="G11" s="16">
        <f>-'P&amp;L'!G6*Inputs!G14/365</f>
        <v>3966.1126475178094</v>
      </c>
    </row>
    <row r="12">
      <c r="A12" s="11" t="inlineStr">
        <is>
          <t>Debt</t>
        </is>
      </c>
      <c r="B12" s="12" t="inlineStr">
        <is>
          <t>$000</t>
        </is>
      </c>
      <c r="D12" s="15" t="n">
        <v>8000</v>
      </c>
      <c r="E12" s="16">
        <f>D12</f>
        <v>8000.0</v>
      </c>
      <c r="F12" s="16">
        <f>E12</f>
        <v>8000.0</v>
      </c>
      <c r="G12" s="16">
        <f>F12</f>
        <v>8000.0</v>
      </c>
    </row>
    <row r="13">
      <c r="A13" s="11" t="inlineStr">
        <is>
          <t>Equity</t>
        </is>
      </c>
      <c r="B13" s="12" t="inlineStr">
        <is>
          <t>$000</t>
        </is>
      </c>
      <c r="D13" s="15" t="n">
        <v>17400</v>
      </c>
      <c r="E13" s="16">
        <f>D13+'P&amp;L'!E15</f>
        <v>22681.2405</v>
      </c>
      <c r="F13" s="16">
        <f>E13+'P&amp;L'!F15</f>
        <v>28388.292749999997</v>
      </c>
      <c r="G13" s="16">
        <f>F13+'P&amp;L'!G15</f>
        <v>34366.7905758</v>
      </c>
    </row>
    <row r="14">
      <c r="A14" s="17" t="inlineStr">
        <is>
          <t>Total liabilities and equity</t>
        </is>
      </c>
      <c r="B14" s="12" t="inlineStr">
        <is>
          <t>$000</t>
        </is>
      </c>
      <c r="D14" s="18">
        <f>SUM(D11:D13)</f>
        <v>28730.0</v>
      </c>
      <c r="E14" s="18">
        <f>SUM(E11:E13)</f>
        <v>34211.0666369863</v>
      </c>
      <c r="F14" s="18">
        <f>SUM(F11:F13)</f>
        <v>40129.90845520548</v>
      </c>
      <c r="G14" s="18">
        <f>SUM(G11:G13)</f>
        <v>46332.90322331781</v>
      </c>
    </row>
    <row r="16">
      <c r="A16" s="17" t="inlineStr">
        <is>
          <t>Balance check (should be zero)</t>
        </is>
      </c>
      <c r="B16" s="12" t="inlineStr">
        <is>
          <t>$000</t>
        </is>
      </c>
      <c r="D16" s="20">
        <f>D9-D14</f>
        <v>0.0</v>
      </c>
      <c r="E16" s="20">
        <f>E9-E14</f>
        <v>0.0</v>
      </c>
      <c r="F16" s="20">
        <f>F9-F14</f>
        <v>257.1920400000017</v>
      </c>
      <c r="G16" s="20">
        <f>G9-G14</f>
        <v>257.19203999999445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8" customWidth="1" min="2" max="2"/>
    <col width="4" customWidth="1" min="3" max="3"/>
    <col width="4" customWidth="1" min="4" max="4"/>
    <col width="11" customWidth="1" min="5" max="5"/>
    <col width="11" customWidth="1" min="6" max="6"/>
    <col width="11" customWidth="1" min="7" max="7"/>
  </cols>
  <sheetData>
    <row r="1">
      <c r="A1" s="1" t="inlineStr">
        <is>
          <t>Cash Flow: Halden Fittings</t>
        </is>
      </c>
    </row>
    <row r="2">
      <c r="A2" s="2" t="inlineStr">
        <is>
          <t>USD thousands · Illustrative example · Fictional company and sample data</t>
        </is>
      </c>
    </row>
    <row r="4">
      <c r="A4" s="6" t="inlineStr">
        <is>
          <t>Line item</t>
        </is>
      </c>
      <c r="B4" s="10" t="inlineStr">
        <is>
          <t>Unit</t>
        </is>
      </c>
      <c r="C4" s="10" t="inlineStr"/>
      <c r="D4" s="10" t="inlineStr"/>
      <c r="E4" s="10" t="inlineStr">
        <is>
          <t>FY2026E</t>
        </is>
      </c>
      <c r="F4" s="10" t="inlineStr">
        <is>
          <t>FY2027E</t>
        </is>
      </c>
      <c r="G4" s="10" t="inlineStr">
        <is>
          <t>FY2028E</t>
        </is>
      </c>
    </row>
    <row r="5">
      <c r="A5" s="11" t="inlineStr">
        <is>
          <t>Net income</t>
        </is>
      </c>
      <c r="B5" s="12" t="inlineStr">
        <is>
          <t>$000</t>
        </is>
      </c>
      <c r="E5" s="16">
        <f>'P&amp;L'!E15</f>
        <v>5281.240499999998</v>
      </c>
      <c r="F5" s="16">
        <f>'P&amp;L'!F15</f>
        <v>5707.052249999997</v>
      </c>
      <c r="G5" s="16">
        <f>'P&amp;L'!G15</f>
        <v>5978.497825799997</v>
      </c>
    </row>
    <row r="6">
      <c r="A6" s="11" t="inlineStr">
        <is>
          <t>Add back depreciation and amortisation</t>
        </is>
      </c>
      <c r="B6" s="12" t="inlineStr">
        <is>
          <t>$000</t>
        </is>
      </c>
      <c r="E6" s="16">
        <f>-'P&amp;L'!E10</f>
        <v>1698.4380000000003</v>
      </c>
      <c r="F6" s="16">
        <f>-F11</f>
        <v>2057.53632</v>
      </c>
      <c r="G6" s="16">
        <f>-'P&amp;L'!G10</f>
        <v>1908.3649368000006</v>
      </c>
    </row>
    <row r="7">
      <c r="A7" s="11" t="inlineStr">
        <is>
          <t>(Increase) in receivables</t>
        </is>
      </c>
      <c r="B7" s="12" t="inlineStr">
        <is>
          <t>$000</t>
        </is>
      </c>
      <c r="E7" s="16">
        <f>'Balance Sheet'!D6-'Balance Sheet'!E6</f>
        <v>-412.25753424657523</v>
      </c>
      <c r="F7" s="16">
        <f>'Balance Sheet'!E6-'Balance Sheet'!F6</f>
        <v>-438.7354520547942</v>
      </c>
      <c r="G7" s="16">
        <f>'Balance Sheet'!F6-'Balance Sheet'!G6</f>
        <v>-465.05957917808337</v>
      </c>
    </row>
    <row r="8">
      <c r="A8" s="11" t="inlineStr">
        <is>
          <t>(Increase) in inventory</t>
        </is>
      </c>
      <c r="B8" s="12" t="inlineStr">
        <is>
          <t>$000</t>
        </is>
      </c>
      <c r="E8" s="16">
        <f>'Balance Sheet'!D7-'Balance Sheet'!E7</f>
        <v>-310.84065753424784</v>
      </c>
      <c r="F8" s="16">
        <f>'Balance Sheet'!E7-'Balance Sheet'!F7</f>
        <v>-329.45043945205543</v>
      </c>
      <c r="G8" s="16">
        <f>'Balance Sheet'!F7-'Balance Sheet'!G7</f>
        <v>-349.21746581917887</v>
      </c>
    </row>
    <row r="9">
      <c r="A9" s="11" t="inlineStr">
        <is>
          <t>Increase in payables</t>
        </is>
      </c>
      <c r="B9" s="12" t="inlineStr">
        <is>
          <t>$000</t>
        </is>
      </c>
      <c r="E9" s="16">
        <f>'Balance Sheet'!E11-'Balance Sheet'!D11</f>
        <v>199.82613698630212</v>
      </c>
      <c r="F9" s="16">
        <f>'Balance Sheet'!F11-'Balance Sheet'!E11</f>
        <v>211.78956821917836</v>
      </c>
      <c r="G9" s="16">
        <f>'Balance Sheet'!G11-'Balance Sheet'!F11</f>
        <v>224.49694231232888</v>
      </c>
    </row>
    <row r="10">
      <c r="A10" s="17" t="inlineStr">
        <is>
          <t>Cash from operations</t>
        </is>
      </c>
      <c r="B10" s="12" t="inlineStr">
        <is>
          <t>$000</t>
        </is>
      </c>
      <c r="E10" s="18">
        <f>SUM(E5:E9)</f>
        <v>6456.406445205477</v>
      </c>
      <c r="F10" s="18">
        <f>SUM(F5:F9)</f>
        <v>7208.192246712326</v>
      </c>
      <c r="G10" s="18">
        <f>SUM(G5:G9)</f>
        <v>7297.082659915064</v>
      </c>
    </row>
    <row r="11">
      <c r="A11" s="11" t="inlineStr">
        <is>
          <t>Capital expenditure</t>
        </is>
      </c>
      <c r="B11" s="12" t="inlineStr">
        <is>
          <t>$000</t>
        </is>
      </c>
      <c r="E11" s="16">
        <f>-'P&amp;L'!E5*Inputs!E9</f>
        <v>-1941.0720000000001</v>
      </c>
      <c r="F11" s="16">
        <f>-'P&amp;L'!F5*Inputs!F9</f>
        <v>-2057.53632</v>
      </c>
      <c r="G11" s="16">
        <f>-'P&amp;L'!G5*Inputs!G9</f>
        <v>-2180.9884992</v>
      </c>
    </row>
    <row r="12">
      <c r="A12" s="17" t="inlineStr">
        <is>
          <t>Cash from investing</t>
        </is>
      </c>
      <c r="B12" s="12" t="inlineStr">
        <is>
          <t>$000</t>
        </is>
      </c>
      <c r="E12" s="18">
        <f>E11</f>
        <v>-1941.0720000000001</v>
      </c>
      <c r="F12" s="18">
        <f>F11</f>
        <v>-2057.53632</v>
      </c>
      <c r="G12" s="18">
        <f>G11</f>
        <v>-2180.9884992</v>
      </c>
    </row>
    <row r="13">
      <c r="A13" s="11" t="inlineStr">
        <is>
          <t>Cash from financing (debt change)</t>
        </is>
      </c>
      <c r="B13" s="12" t="inlineStr">
        <is>
          <t>$000</t>
        </is>
      </c>
      <c r="E13" s="16">
        <f>'Balance Sheet'!E12-'Balance Sheet'!D12</f>
        <v>0.0</v>
      </c>
      <c r="F13" s="16">
        <f>'Balance Sheet'!F12-'Balance Sheet'!E12</f>
        <v>0.0</v>
      </c>
      <c r="G13" s="16">
        <f>'Balance Sheet'!G12-'Balance Sheet'!F12</f>
        <v>0.0</v>
      </c>
    </row>
    <row r="14">
      <c r="A14" s="17" t="inlineStr">
        <is>
          <t>Net change in cash</t>
        </is>
      </c>
      <c r="B14" s="12" t="inlineStr">
        <is>
          <t>$000</t>
        </is>
      </c>
      <c r="E14" s="18">
        <f>E10+E12+E13</f>
        <v>4515.334445205477</v>
      </c>
      <c r="F14" s="18">
        <f>F10+F12+F13</f>
        <v>5150.655926712326</v>
      </c>
      <c r="G14" s="18">
        <f>G10+G12+G13</f>
        <v>5116.0941607150635</v>
      </c>
    </row>
    <row r="15">
      <c r="A15" s="11" t="inlineStr">
        <is>
          <t>Opening cash</t>
        </is>
      </c>
      <c r="B15" s="12" t="inlineStr">
        <is>
          <t>$000</t>
        </is>
      </c>
      <c r="E15" s="16">
        <f>'Balance Sheet'!D5</f>
        <v>4250.0</v>
      </c>
      <c r="F15" s="16">
        <f>'Balance Sheet'!E5</f>
        <v>8765.334445205477</v>
      </c>
      <c r="G15" s="16">
        <f>'Balance Sheet'!F5</f>
        <v>13915.990371917804</v>
      </c>
    </row>
    <row r="16">
      <c r="A16" s="17" t="inlineStr">
        <is>
          <t>Closing cash</t>
        </is>
      </c>
      <c r="B16" s="12" t="inlineStr">
        <is>
          <t>$000</t>
        </is>
      </c>
      <c r="E16" s="18">
        <f>E15+E14</f>
        <v>8765.334445205477</v>
      </c>
      <c r="F16" s="18">
        <f>F15+F14</f>
        <v>13915.990371917804</v>
      </c>
      <c r="G16" s="18">
        <f>G15+G14</f>
        <v>19032.084532632867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1" t="inlineStr">
        <is>
          <t>Summary: KPIs for the board pack</t>
        </is>
      </c>
    </row>
    <row r="2">
      <c r="A2" s="2" t="inlineStr">
        <is>
          <t>USD thousands · Illustrative example · Fictional company and sample data</t>
        </is>
      </c>
    </row>
    <row r="4">
      <c r="A4" s="6" t="inlineStr">
        <is>
          <t>KPI</t>
        </is>
      </c>
      <c r="B4" s="10" t="inlineStr">
        <is>
          <t>Unit</t>
        </is>
      </c>
      <c r="C4" s="10" t="inlineStr">
        <is>
          <t>FY2024A</t>
        </is>
      </c>
      <c r="D4" s="10" t="inlineStr">
        <is>
          <t>FY2025A</t>
        </is>
      </c>
      <c r="E4" s="10" t="inlineStr">
        <is>
          <t>FY2026E</t>
        </is>
      </c>
      <c r="F4" s="10" t="inlineStr">
        <is>
          <t>FY2027E</t>
        </is>
      </c>
      <c r="G4" s="10" t="inlineStr">
        <is>
          <t>FY2028E</t>
        </is>
      </c>
    </row>
    <row r="5">
      <c r="A5" s="11" t="inlineStr">
        <is>
          <t>Revenue</t>
        </is>
      </c>
      <c r="B5" s="12" t="inlineStr">
        <is>
          <t>$000</t>
        </is>
      </c>
      <c r="C5" s="16">
        <f>'P&amp;L'!C5</f>
        <v>42000.0</v>
      </c>
      <c r="D5" s="16">
        <f>'P&amp;L'!D5</f>
        <v>45780.0</v>
      </c>
      <c r="E5" s="16">
        <f>'P&amp;L'!E5</f>
        <v>48526.8</v>
      </c>
      <c r="F5" s="16">
        <f>'P&amp;L'!F5</f>
        <v>51438.408</v>
      </c>
      <c r="G5" s="16">
        <f>'P&amp;L'!G5</f>
        <v>54524.71248000001</v>
      </c>
    </row>
    <row r="6">
      <c r="A6" s="11" t="inlineStr">
        <is>
          <t>EBITDA</t>
        </is>
      </c>
      <c r="B6" s="12" t="inlineStr">
        <is>
          <t>$000</t>
        </is>
      </c>
      <c r="C6" s="16">
        <f>'P&amp;L'!C9</f>
        <v>7140.0</v>
      </c>
      <c r="D6" s="16">
        <f>'P&amp;L'!D9</f>
        <v>8470.0</v>
      </c>
      <c r="E6" s="16">
        <f>'P&amp;L'!E9</f>
        <v>9220.091999999997</v>
      </c>
      <c r="F6" s="16">
        <f>'P&amp;L'!F9</f>
        <v>9889.747279999996</v>
      </c>
      <c r="G6" s="16">
        <f>'P&amp;L'!G9</f>
        <v>10359.695371199998</v>
      </c>
    </row>
    <row r="7">
      <c r="A7" s="11" t="inlineStr">
        <is>
          <t>EBITDA margin</t>
        </is>
      </c>
      <c r="B7" s="12" t="inlineStr">
        <is>
          <t>%</t>
        </is>
      </c>
      <c r="C7" s="19">
        <f>'P&amp;L'!C18</f>
        <v>0.17</v>
      </c>
      <c r="D7" s="19">
        <f>'P&amp;L'!D18</f>
        <v>0.18501529051987767</v>
      </c>
      <c r="E7" s="19">
        <f>'P&amp;L'!E18</f>
        <v>0.18999999999999992</v>
      </c>
      <c r="F7" s="19">
        <f>'P&amp;L'!F18</f>
        <v>0.19226386788642438</v>
      </c>
      <c r="G7" s="19">
        <f>'P&amp;L'!G18</f>
        <v>0.18999999999999992</v>
      </c>
    </row>
    <row r="8">
      <c r="A8" s="11" t="inlineStr">
        <is>
          <t>Net income</t>
        </is>
      </c>
      <c r="B8" s="12" t="inlineStr">
        <is>
          <t>$000</t>
        </is>
      </c>
      <c r="C8" s="16">
        <f>'P&amp;L'!C15</f>
        <v>3982.0</v>
      </c>
      <c r="D8" s="16">
        <f>'P&amp;L'!D15</f>
        <v>4932.0</v>
      </c>
      <c r="E8" s="16">
        <f>'P&amp;L'!E15</f>
        <v>5281.240499999998</v>
      </c>
      <c r="F8" s="16">
        <f>'P&amp;L'!F15</f>
        <v>5707.052249999997</v>
      </c>
      <c r="G8" s="16">
        <f>'P&amp;L'!G15</f>
        <v>5978.497825799997</v>
      </c>
    </row>
    <row r="9">
      <c r="A9" s="11" t="inlineStr">
        <is>
          <t>Closing cash</t>
        </is>
      </c>
      <c r="B9" s="12" t="inlineStr">
        <is>
          <t>$000</t>
        </is>
      </c>
      <c r="D9" s="16">
        <f>'Balance Sheet'!D5</f>
        <v>4250.0</v>
      </c>
      <c r="E9" s="16">
        <f>'Balance Sheet'!E5</f>
        <v>8765.334445205477</v>
      </c>
      <c r="F9" s="16">
        <f>'Balance Sheet'!F5</f>
        <v>13915.990371917804</v>
      </c>
      <c r="G9" s="16">
        <f>'Balance Sheet'!G5</f>
        <v>19032.084532632867</v>
      </c>
    </row>
    <row r="10">
      <c r="A10" s="11" t="inlineStr">
        <is>
          <t>Net debt</t>
        </is>
      </c>
      <c r="B10" s="12" t="inlineStr">
        <is>
          <t>$000</t>
        </is>
      </c>
      <c r="D10" s="16">
        <f>'Balance Sheet'!D12-'Balance Sheet'!D5</f>
        <v>3750.0</v>
      </c>
      <c r="E10" s="16" t="e">
        <f>'Balance Sheet'!E12-#REF!</f>
        <v>#REF!</v>
      </c>
      <c r="F10" s="16">
        <f>'Balance Sheet'!F12-'Balance Sheet'!F5</f>
        <v>-5915.990371917804</v>
      </c>
      <c r="G10" s="16">
        <f>'Balance Sheet'!G12-'Balance Sheet'!G5</f>
        <v>-11032.084532632867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Monthly Actuals: FY2025 revenue by region</t>
        </is>
      </c>
    </row>
    <row r="2">
      <c r="A2" s="2" t="inlineStr">
        <is>
          <t>USD thousands · Illustrative example · Fictional company and sample data</t>
        </is>
      </c>
    </row>
    <row r="4">
      <c r="A4" s="6" t="inlineStr">
        <is>
          <t>Month</t>
        </is>
      </c>
      <c r="B4" s="10" t="inlineStr">
        <is>
          <t>Americas</t>
        </is>
      </c>
      <c r="C4" s="10" t="inlineStr">
        <is>
          <t>EMEA</t>
        </is>
      </c>
      <c r="D4" s="10" t="inlineStr">
        <is>
          <t>APAC</t>
        </is>
      </c>
      <c r="E4" s="10" t="inlineStr">
        <is>
          <t>Total</t>
        </is>
      </c>
    </row>
    <row r="5">
      <c r="A5" s="11" t="inlineStr">
        <is>
          <t>Jan</t>
        </is>
      </c>
      <c r="B5" s="15" t="n">
        <v>1626</v>
      </c>
      <c r="C5" s="15" t="n">
        <v>1207</v>
      </c>
      <c r="D5" s="15" t="n">
        <v>646</v>
      </c>
      <c r="E5" s="16">
        <f>SUM(B5:D5)</f>
        <v>3479.0</v>
      </c>
    </row>
    <row r="6">
      <c r="A6" s="11" t="inlineStr">
        <is>
          <t>Feb</t>
        </is>
      </c>
      <c r="B6" s="15" t="n">
        <v>1669</v>
      </c>
      <c r="C6" s="15" t="n">
        <v>1239</v>
      </c>
      <c r="D6" s="15" t="n">
        <v>663</v>
      </c>
      <c r="E6" s="16">
        <f>SUM(B6:D6)</f>
        <v>3571.0</v>
      </c>
    </row>
    <row r="7">
      <c r="A7" s="11" t="inlineStr">
        <is>
          <t>Mar</t>
        </is>
      </c>
      <c r="B7" s="15" t="n">
        <v>1819</v>
      </c>
      <c r="C7" s="15" t="n">
        <v>1350</v>
      </c>
      <c r="D7" s="15" t="n">
        <v>722</v>
      </c>
      <c r="E7" s="16">
        <f>SUM(B7:D7)</f>
        <v>3891.0</v>
      </c>
    </row>
    <row r="8">
      <c r="A8" s="11" t="inlineStr">
        <is>
          <t>Apr</t>
        </is>
      </c>
      <c r="B8" s="15" t="n">
        <v>1755</v>
      </c>
      <c r="C8" s="15" t="n">
        <v>1302</v>
      </c>
      <c r="D8" s="15" t="n">
        <v>697</v>
      </c>
      <c r="E8" s="16">
        <f>SUM(B8:D8)</f>
        <v>3754.0</v>
      </c>
    </row>
    <row r="9">
      <c r="A9" s="11" t="inlineStr">
        <is>
          <t>May</t>
        </is>
      </c>
      <c r="B9" s="15" t="n">
        <v>1798</v>
      </c>
      <c r="C9" s="15" t="n">
        <v>1334</v>
      </c>
      <c r="D9" s="15" t="n">
        <v>714</v>
      </c>
      <c r="E9" s="16">
        <f>SUM(B9:D9)</f>
        <v>3846.0</v>
      </c>
    </row>
    <row r="10">
      <c r="A10" s="11" t="inlineStr">
        <is>
          <t>Jun</t>
        </is>
      </c>
      <c r="B10" s="15" t="n">
        <v>1840</v>
      </c>
      <c r="C10" s="15" t="n">
        <v>1366</v>
      </c>
      <c r="D10" s="15" t="n">
        <v>731</v>
      </c>
      <c r="E10" s="16">
        <f>SUM(B10:D10)</f>
        <v>3937.0</v>
      </c>
    </row>
    <row r="11">
      <c r="A11" s="11" t="inlineStr">
        <is>
          <t>Jul</t>
        </is>
      </c>
      <c r="B11" s="15" t="n">
        <v>1691</v>
      </c>
      <c r="C11" s="15" t="n">
        <v>1255</v>
      </c>
      <c r="D11" s="15" t="n">
        <v>672</v>
      </c>
      <c r="E11" s="16">
        <f>SUM(B11:D11)</f>
        <v>3618.0</v>
      </c>
    </row>
    <row r="12">
      <c r="A12" s="11" t="inlineStr">
        <is>
          <t>Aug</t>
        </is>
      </c>
      <c r="B12" s="15" t="n">
        <v>1733</v>
      </c>
      <c r="C12" s="15" t="n">
        <v>1219</v>
      </c>
      <c r="D12" s="15" t="n">
        <v>688</v>
      </c>
      <c r="E12" s="16">
        <f>SUM(B12:D12)</f>
        <v>3640.0</v>
      </c>
    </row>
    <row r="13">
      <c r="A13" s="11" t="inlineStr">
        <is>
          <t>Sep</t>
        </is>
      </c>
      <c r="B13" s="15" t="n">
        <v>1883</v>
      </c>
      <c r="C13" s="15" t="n">
        <v>1397</v>
      </c>
      <c r="D13" s="15" t="n">
        <v>748</v>
      </c>
      <c r="E13" s="16">
        <f>SUM(B13:D13)</f>
        <v>4028.0</v>
      </c>
    </row>
    <row r="14">
      <c r="A14" s="11" t="inlineStr">
        <is>
          <t>Oct</t>
        </is>
      </c>
      <c r="B14" s="15" t="n">
        <v>1862</v>
      </c>
      <c r="C14" s="15" t="n">
        <v>1382</v>
      </c>
      <c r="D14" s="15" t="n">
        <v>740</v>
      </c>
      <c r="E14" s="16">
        <f>SUM(B14:D14)</f>
        <v>3984.0</v>
      </c>
    </row>
    <row r="15">
      <c r="A15" s="11" t="inlineStr">
        <is>
          <t>Nov</t>
        </is>
      </c>
      <c r="B15" s="15" t="n">
        <v>1905</v>
      </c>
      <c r="C15" s="15" t="n">
        <v>1413</v>
      </c>
      <c r="D15" s="15" t="n">
        <v>756</v>
      </c>
      <c r="E15" s="16">
        <f>SUM(B15:D15)</f>
        <v>4074.0</v>
      </c>
    </row>
    <row r="16">
      <c r="A16" s="11" t="inlineStr">
        <is>
          <t>Dec</t>
        </is>
      </c>
      <c r="B16" s="15" t="n">
        <v>1819</v>
      </c>
      <c r="C16" s="15" t="n">
        <v>1344</v>
      </c>
      <c r="D16" s="15" t="n">
        <v>723</v>
      </c>
      <c r="E16" s="16">
        <f>SUM(B16:D16)</f>
        <v>3886.0</v>
      </c>
    </row>
    <row r="17">
      <c r="A17" s="17" t="inlineStr">
        <is>
          <t>FY2025 total</t>
        </is>
      </c>
      <c r="B17" s="18">
        <f>SUM(B5:B16)</f>
        <v>21400.0</v>
      </c>
      <c r="C17" s="18">
        <f>SUM(C5:C16)</f>
        <v>15808.0</v>
      </c>
      <c r="D17" s="18">
        <f>SUM(D5:D16)</f>
        <v>8500.0</v>
      </c>
      <c r="E17" s="18">
        <f>SUM(E5:E16)</f>
        <v>45708.0</v>
      </c>
    </row>
    <row r="20">
      <c r="A20" s="17" t="inlineStr">
        <is>
          <t>Quarterly ledger totals (finance system export)</t>
        </is>
      </c>
    </row>
    <row r="21">
      <c r="A21" s="6" t="inlineStr">
        <is>
          <t>Quarter</t>
        </is>
      </c>
      <c r="B21" s="10" t="inlineStr">
        <is>
          <t>Americas</t>
        </is>
      </c>
      <c r="C21" s="10" t="inlineStr">
        <is>
          <t>EMEA</t>
        </is>
      </c>
      <c r="D21" s="10" t="inlineStr">
        <is>
          <t>APAC</t>
        </is>
      </c>
      <c r="E21" s="10" t="inlineStr">
        <is>
          <t>Total</t>
        </is>
      </c>
    </row>
    <row r="22">
      <c r="A22" s="11" t="inlineStr">
        <is>
          <t>Q1</t>
        </is>
      </c>
      <c r="B22" s="15" t="n">
        <v>5114</v>
      </c>
      <c r="C22" s="15" t="n">
        <v>3796</v>
      </c>
      <c r="D22" s="15" t="n">
        <v>2031</v>
      </c>
      <c r="E22" s="16">
        <f>SUM(B22:D22)</f>
        <v>10941.0</v>
      </c>
    </row>
    <row r="23">
      <c r="A23" s="11" t="inlineStr">
        <is>
          <t>Q2</t>
        </is>
      </c>
      <c r="B23" s="15" t="n">
        <v>5393</v>
      </c>
      <c r="C23" s="15" t="n">
        <v>4002</v>
      </c>
      <c r="D23" s="15" t="n">
        <v>2142</v>
      </c>
      <c r="E23" s="16">
        <f>SUM(B23:D23)</f>
        <v>11537.0</v>
      </c>
    </row>
    <row r="24">
      <c r="A24" s="11" t="inlineStr">
        <is>
          <t>Q3</t>
        </is>
      </c>
      <c r="B24" s="15" t="n">
        <v>5307</v>
      </c>
      <c r="C24" s="15" t="n">
        <v>3943</v>
      </c>
      <c r="D24" s="15" t="n">
        <v>2108</v>
      </c>
      <c r="E24" s="16">
        <f>SUM(B24:D24)</f>
        <v>11358.0</v>
      </c>
    </row>
    <row r="25">
      <c r="A25" s="11" t="inlineStr">
        <is>
          <t>Q4</t>
        </is>
      </c>
      <c r="B25" s="15" t="n">
        <v>5586</v>
      </c>
      <c r="C25" s="15" t="n">
        <v>4139</v>
      </c>
      <c r="D25" s="15" t="n">
        <v>2219</v>
      </c>
      <c r="E25" s="16">
        <f>SUM(B25:D25)</f>
        <v>11944.0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5" customWidth="1" min="3" max="3"/>
    <col width="15" customWidth="1" min="4" max="4"/>
    <col width="13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Budget vs Actual: FY2025 revenue by product</t>
        </is>
      </c>
    </row>
    <row r="2">
      <c r="A2" s="2" t="inlineStr">
        <is>
          <t>Units in units, prices in USD per unit, revenue in USD thousands · Illustrative example · Fictional company and sample data</t>
        </is>
      </c>
    </row>
    <row r="4">
      <c r="A4" s="6" t="inlineStr">
        <is>
          <t>Product</t>
        </is>
      </c>
      <c r="B4" s="10" t="inlineStr">
        <is>
          <t>Budget units</t>
        </is>
      </c>
      <c r="C4" s="10" t="inlineStr">
        <is>
          <t>Budget price ($)</t>
        </is>
      </c>
      <c r="D4" s="10" t="inlineStr">
        <is>
          <t>Budget revenue</t>
        </is>
      </c>
      <c r="E4" s="10" t="inlineStr">
        <is>
          <t>Actual units</t>
        </is>
      </c>
      <c r="F4" s="10" t="inlineStr">
        <is>
          <t>Actual price ($)</t>
        </is>
      </c>
      <c r="G4" s="10" t="inlineStr">
        <is>
          <t>Actual revenue</t>
        </is>
      </c>
      <c r="H4" s="10" t="inlineStr">
        <is>
          <t>Variance</t>
        </is>
      </c>
    </row>
    <row r="5">
      <c r="A5" s="11" t="inlineStr">
        <is>
          <t>Standard valves</t>
        </is>
      </c>
      <c r="B5" s="15" t="n">
        <v>21000</v>
      </c>
      <c r="C5" s="15" t="n">
        <v>1200</v>
      </c>
      <c r="D5" s="16">
        <f>B5*C5/1000</f>
        <v>25200.0</v>
      </c>
      <c r="E5" s="15" t="n">
        <v>22050</v>
      </c>
      <c r="F5" s="15" t="n">
        <v>1160</v>
      </c>
      <c r="G5" s="16">
        <f>E5*F5/1000</f>
        <v>25578.0</v>
      </c>
      <c r="H5" s="16">
        <f>G5-D5</f>
        <v>378.0</v>
      </c>
    </row>
    <row r="6">
      <c r="A6" s="11" t="inlineStr">
        <is>
          <t>Premium valves</t>
        </is>
      </c>
      <c r="B6" s="15" t="n">
        <v>6000</v>
      </c>
      <c r="C6" s="15" t="n">
        <v>3300</v>
      </c>
      <c r="D6" s="16">
        <f>B6*C6/1000</f>
        <v>19800.0</v>
      </c>
      <c r="E6" s="15" t="n">
        <v>6000</v>
      </c>
      <c r="F6" s="15" t="n">
        <v>3367</v>
      </c>
      <c r="G6" s="16">
        <f>E6*F6/1000</f>
        <v>20202.0</v>
      </c>
      <c r="H6" s="16">
        <f>G6-D6</f>
        <v>402.0</v>
      </c>
    </row>
    <row r="7">
      <c r="A7" s="17" t="inlineStr">
        <is>
          <t>Total</t>
        </is>
      </c>
      <c r="B7" s="18">
        <f>SUM(B5:B6)</f>
        <v>27000.0</v>
      </c>
      <c r="D7" s="18">
        <f>SUM(D5:D6)</f>
        <v>45000.0</v>
      </c>
      <c r="E7" s="18">
        <f>SUM(E5:E6)</f>
        <v>28050.0</v>
      </c>
      <c r="G7" s="18">
        <f>SUM(G5:G6)</f>
        <v>45780.0</v>
      </c>
      <c r="H7" s="18">
        <f>SUM(H5:H6)</f>
        <v>780.0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2026-11-01T22:55:13Z</dcterms:created>
  <dcterms:modified xmlns:dcterms="http://purl.org/dc/terms/" xmlns:xsi="http://www.w3.org/2001/XMLSchema-instance" xsi:type="dcterms:W3CDTF">2026-11-01T22:55:13Z</dcterms:modified>
</cp:coreProperties>
</file>